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090"/>
  </bookViews>
  <sheets>
    <sheet name="Пособие на ребенка" sheetId="1" r:id="rId1"/>
  </sheets>
  <definedNames>
    <definedName name="_xlnm.Print_Titles" localSheetId="0">'Пособие на ребенка'!$A:$B</definedName>
    <definedName name="_xlnm.Print_Area" localSheetId="0">'Пособие на ребенка'!$A$1:$DL$28</definedName>
  </definedNames>
  <calcPr calcId="144525"/>
</workbook>
</file>

<file path=xl/calcChain.xml><?xml version="1.0" encoding="utf-8"?>
<calcChain xmlns="http://schemas.openxmlformats.org/spreadsheetml/2006/main">
  <c r="DB27" i="1" l="1"/>
  <c r="CY27" i="1"/>
  <c r="DA27" i="1" s="1"/>
  <c r="DH27" i="1" s="1"/>
  <c r="CX27" i="1"/>
  <c r="CZ27" i="1" s="1"/>
  <c r="DE27" i="1" s="1"/>
  <c r="CV27" i="1"/>
  <c r="DC27" i="1" s="1"/>
  <c r="DF27" i="1" s="1"/>
  <c r="CT27" i="1"/>
  <c r="CS27" i="1"/>
  <c r="CR27" i="1"/>
  <c r="CE27" i="1"/>
  <c r="CF27" i="1" s="1"/>
  <c r="CK27" i="1" s="1"/>
  <c r="CC27" i="1"/>
  <c r="CD27" i="1" s="1"/>
  <c r="CI27" i="1" s="1"/>
  <c r="BZ27" i="1"/>
  <c r="CG27" i="1" s="1"/>
  <c r="BW27" i="1"/>
  <c r="BX27" i="1" s="1"/>
  <c r="BV27" i="1"/>
  <c r="CN27" i="1" s="1"/>
  <c r="BN27" i="1"/>
  <c r="BL27" i="1"/>
  <c r="BI27" i="1"/>
  <c r="BE27" i="1"/>
  <c r="BB27" i="1"/>
  <c r="AX27" i="1"/>
  <c r="AU27" i="1"/>
  <c r="AM27" i="1"/>
  <c r="AK27" i="1"/>
  <c r="AI27" i="1"/>
  <c r="AF27" i="1"/>
  <c r="AG27" i="1" s="1"/>
  <c r="AH27" i="1" s="1"/>
  <c r="AB27" i="1"/>
  <c r="Y27" i="1"/>
  <c r="U27" i="1"/>
  <c r="R27" i="1"/>
  <c r="S27" i="1" s="1"/>
  <c r="K27" i="1"/>
  <c r="J27" i="1"/>
  <c r="G27" i="1"/>
  <c r="DB26" i="1"/>
  <c r="CY26" i="1"/>
  <c r="DA26" i="1" s="1"/>
  <c r="DH26" i="1" s="1"/>
  <c r="CX26" i="1"/>
  <c r="CZ26" i="1" s="1"/>
  <c r="DE26" i="1" s="1"/>
  <c r="CV26" i="1"/>
  <c r="DC26" i="1" s="1"/>
  <c r="DF26" i="1" s="1"/>
  <c r="CT26" i="1"/>
  <c r="CS26" i="1"/>
  <c r="CR26" i="1"/>
  <c r="CE26" i="1"/>
  <c r="CF26" i="1" s="1"/>
  <c r="CK26" i="1" s="1"/>
  <c r="CC26" i="1"/>
  <c r="CD26" i="1" s="1"/>
  <c r="CI26" i="1" s="1"/>
  <c r="BZ26" i="1"/>
  <c r="CG26" i="1" s="1"/>
  <c r="BW26" i="1"/>
  <c r="BX26" i="1" s="1"/>
  <c r="BV26" i="1"/>
  <c r="CN26" i="1" s="1"/>
  <c r="BN26" i="1"/>
  <c r="BL26" i="1"/>
  <c r="BI26" i="1"/>
  <c r="BJ26" i="1" s="1"/>
  <c r="BK26" i="1" s="1"/>
  <c r="BE26" i="1"/>
  <c r="BB26" i="1"/>
  <c r="AX26" i="1"/>
  <c r="AU26" i="1"/>
  <c r="AV26" i="1" s="1"/>
  <c r="AM26" i="1"/>
  <c r="AK26" i="1"/>
  <c r="AI26" i="1"/>
  <c r="AF26" i="1"/>
  <c r="AB26" i="1"/>
  <c r="Y26" i="1"/>
  <c r="U26" i="1"/>
  <c r="R26" i="1"/>
  <c r="K26" i="1"/>
  <c r="J26" i="1"/>
  <c r="G26" i="1"/>
  <c r="DB25" i="1"/>
  <c r="CY25" i="1"/>
  <c r="DA25" i="1" s="1"/>
  <c r="DH25" i="1" s="1"/>
  <c r="CX25" i="1"/>
  <c r="CZ25" i="1" s="1"/>
  <c r="DE25" i="1" s="1"/>
  <c r="CV25" i="1"/>
  <c r="DC25" i="1" s="1"/>
  <c r="DF25" i="1" s="1"/>
  <c r="CT25" i="1"/>
  <c r="CS25" i="1"/>
  <c r="CR25" i="1"/>
  <c r="CE25" i="1"/>
  <c r="CF25" i="1" s="1"/>
  <c r="CK25" i="1" s="1"/>
  <c r="CC25" i="1"/>
  <c r="CD25" i="1" s="1"/>
  <c r="CI25" i="1" s="1"/>
  <c r="BZ25" i="1"/>
  <c r="CG25" i="1" s="1"/>
  <c r="BW25" i="1"/>
  <c r="BX25" i="1" s="1"/>
  <c r="BV25" i="1"/>
  <c r="CN25" i="1" s="1"/>
  <c r="BN25" i="1"/>
  <c r="BL25" i="1"/>
  <c r="BI25" i="1"/>
  <c r="BE25" i="1"/>
  <c r="BB25" i="1"/>
  <c r="BC25" i="1" s="1"/>
  <c r="BD25" i="1" s="1"/>
  <c r="AX25" i="1"/>
  <c r="AU25" i="1"/>
  <c r="AV25" i="1" s="1"/>
  <c r="AW25" i="1" s="1"/>
  <c r="AM25" i="1"/>
  <c r="AK25" i="1"/>
  <c r="AI25" i="1"/>
  <c r="AF25" i="1"/>
  <c r="AG25" i="1" s="1"/>
  <c r="AB25" i="1"/>
  <c r="Y25" i="1"/>
  <c r="Z25" i="1" s="1"/>
  <c r="AA25" i="1" s="1"/>
  <c r="U25" i="1"/>
  <c r="R25" i="1"/>
  <c r="K25" i="1"/>
  <c r="J25" i="1"/>
  <c r="G25" i="1"/>
  <c r="DB24" i="1"/>
  <c r="CY24" i="1"/>
  <c r="DA24" i="1" s="1"/>
  <c r="DH24" i="1" s="1"/>
  <c r="CX24" i="1"/>
  <c r="CZ24" i="1" s="1"/>
  <c r="DE24" i="1" s="1"/>
  <c r="CV24" i="1"/>
  <c r="DC24" i="1" s="1"/>
  <c r="DF24" i="1" s="1"/>
  <c r="CT24" i="1"/>
  <c r="CS24" i="1"/>
  <c r="CR24" i="1"/>
  <c r="CE24" i="1"/>
  <c r="CF24" i="1" s="1"/>
  <c r="CK24" i="1" s="1"/>
  <c r="CL24" i="1" s="1"/>
  <c r="CC24" i="1"/>
  <c r="CD24" i="1" s="1"/>
  <c r="CI24" i="1" s="1"/>
  <c r="BZ24" i="1"/>
  <c r="CG24" i="1" s="1"/>
  <c r="BW24" i="1"/>
  <c r="BX24" i="1" s="1"/>
  <c r="BV24" i="1"/>
  <c r="CA24" i="1" s="1"/>
  <c r="BN24" i="1"/>
  <c r="BL24" i="1"/>
  <c r="BI24" i="1"/>
  <c r="BJ24" i="1" s="1"/>
  <c r="BE24" i="1"/>
  <c r="BB24" i="1"/>
  <c r="BC24" i="1" s="1"/>
  <c r="BD24" i="1" s="1"/>
  <c r="AX24" i="1"/>
  <c r="AU24" i="1"/>
  <c r="AV24" i="1" s="1"/>
  <c r="AM24" i="1"/>
  <c r="AK24" i="1"/>
  <c r="AI24" i="1"/>
  <c r="AF24" i="1"/>
  <c r="AG24" i="1" s="1"/>
  <c r="AH24" i="1" s="1"/>
  <c r="AB24" i="1"/>
  <c r="Y24" i="1"/>
  <c r="U24" i="1"/>
  <c r="R24" i="1"/>
  <c r="S24" i="1" s="1"/>
  <c r="T24" i="1" s="1"/>
  <c r="K24" i="1"/>
  <c r="J24" i="1"/>
  <c r="G24" i="1"/>
  <c r="DB23" i="1"/>
  <c r="DG23" i="1"/>
  <c r="CY23" i="1"/>
  <c r="DA23" i="1" s="1"/>
  <c r="DH23" i="1" s="1"/>
  <c r="CX23" i="1"/>
  <c r="CZ23" i="1" s="1"/>
  <c r="DE23" i="1" s="1"/>
  <c r="CV23" i="1"/>
  <c r="DC23" i="1" s="1"/>
  <c r="DF23" i="1" s="1"/>
  <c r="CT23" i="1"/>
  <c r="CS23" i="1"/>
  <c r="CR23" i="1"/>
  <c r="CE23" i="1"/>
  <c r="CF23" i="1" s="1"/>
  <c r="CK23" i="1" s="1"/>
  <c r="CC23" i="1"/>
  <c r="CD23" i="1" s="1"/>
  <c r="CI23" i="1" s="1"/>
  <c r="CJ23" i="1" s="1"/>
  <c r="BZ23" i="1"/>
  <c r="CG23" i="1" s="1"/>
  <c r="BW23" i="1"/>
  <c r="BX23" i="1" s="1"/>
  <c r="BV23" i="1"/>
  <c r="CN23" i="1" s="1"/>
  <c r="BN23" i="1"/>
  <c r="BL23" i="1"/>
  <c r="BI23" i="1"/>
  <c r="BE23" i="1"/>
  <c r="BB23" i="1"/>
  <c r="AX23" i="1"/>
  <c r="AU23" i="1"/>
  <c r="AM23" i="1"/>
  <c r="AK23" i="1"/>
  <c r="AI23" i="1"/>
  <c r="AF23" i="1"/>
  <c r="AG23" i="1" s="1"/>
  <c r="AB23" i="1"/>
  <c r="Y23" i="1"/>
  <c r="Z23" i="1" s="1"/>
  <c r="U23" i="1"/>
  <c r="R23" i="1"/>
  <c r="S23" i="1" s="1"/>
  <c r="T23" i="1" s="1"/>
  <c r="K23" i="1"/>
  <c r="J23" i="1"/>
  <c r="G23" i="1"/>
  <c r="DB22" i="1"/>
  <c r="CY22" i="1"/>
  <c r="DA22" i="1" s="1"/>
  <c r="DH22" i="1" s="1"/>
  <c r="CX22" i="1"/>
  <c r="CZ22" i="1" s="1"/>
  <c r="DE22" i="1" s="1"/>
  <c r="DI22" i="1" s="1"/>
  <c r="CV22" i="1"/>
  <c r="DC22" i="1" s="1"/>
  <c r="DF22" i="1" s="1"/>
  <c r="CT22" i="1"/>
  <c r="CS22" i="1"/>
  <c r="CR22" i="1"/>
  <c r="CE22" i="1"/>
  <c r="CF22" i="1" s="1"/>
  <c r="CK22" i="1" s="1"/>
  <c r="CC22" i="1"/>
  <c r="CD22" i="1" s="1"/>
  <c r="CI22" i="1" s="1"/>
  <c r="BZ22" i="1"/>
  <c r="CG22" i="1" s="1"/>
  <c r="BW22" i="1"/>
  <c r="BX22" i="1" s="1"/>
  <c r="BV22" i="1"/>
  <c r="CN22" i="1" s="1"/>
  <c r="BN22" i="1"/>
  <c r="BL22" i="1"/>
  <c r="BI22" i="1"/>
  <c r="BE22" i="1"/>
  <c r="BB22" i="1"/>
  <c r="AX22" i="1"/>
  <c r="AU22" i="1"/>
  <c r="AV22" i="1" s="1"/>
  <c r="AM22" i="1"/>
  <c r="AK22" i="1"/>
  <c r="AI22" i="1"/>
  <c r="AF22" i="1"/>
  <c r="AB22" i="1"/>
  <c r="Y22" i="1"/>
  <c r="U22" i="1"/>
  <c r="R22" i="1"/>
  <c r="K22" i="1"/>
  <c r="J22" i="1"/>
  <c r="G22" i="1"/>
  <c r="DB21" i="1"/>
  <c r="CY21" i="1"/>
  <c r="DA21" i="1" s="1"/>
  <c r="DH21" i="1" s="1"/>
  <c r="CX21" i="1"/>
  <c r="CZ21" i="1" s="1"/>
  <c r="DE21" i="1" s="1"/>
  <c r="CV21" i="1"/>
  <c r="DC21" i="1" s="1"/>
  <c r="DF21" i="1" s="1"/>
  <c r="CT21" i="1"/>
  <c r="CS21" i="1"/>
  <c r="CR21" i="1"/>
  <c r="CE21" i="1"/>
  <c r="CF21" i="1" s="1"/>
  <c r="CK21" i="1" s="1"/>
  <c r="CL21" i="1" s="1"/>
  <c r="CC21" i="1"/>
  <c r="CD21" i="1" s="1"/>
  <c r="CI21" i="1" s="1"/>
  <c r="BZ21" i="1"/>
  <c r="CG21" i="1" s="1"/>
  <c r="BW21" i="1"/>
  <c r="BX21" i="1" s="1"/>
  <c r="BV21" i="1"/>
  <c r="CA21" i="1" s="1"/>
  <c r="BN21" i="1"/>
  <c r="BL21" i="1"/>
  <c r="BI21" i="1"/>
  <c r="BJ21" i="1" s="1"/>
  <c r="BK21" i="1" s="1"/>
  <c r="BE21" i="1"/>
  <c r="BB21" i="1"/>
  <c r="BC21" i="1" s="1"/>
  <c r="BD21" i="1" s="1"/>
  <c r="AX21" i="1"/>
  <c r="AU21" i="1"/>
  <c r="AM21" i="1"/>
  <c r="AK21" i="1"/>
  <c r="AI21" i="1"/>
  <c r="AF21" i="1"/>
  <c r="AG21" i="1" s="1"/>
  <c r="AB21" i="1"/>
  <c r="Y21" i="1"/>
  <c r="Z21" i="1" s="1"/>
  <c r="U21" i="1"/>
  <c r="R21" i="1"/>
  <c r="K21" i="1"/>
  <c r="J21" i="1"/>
  <c r="G21" i="1"/>
  <c r="DB20" i="1"/>
  <c r="CY20" i="1"/>
  <c r="DA20" i="1" s="1"/>
  <c r="DH20" i="1" s="1"/>
  <c r="CX20" i="1"/>
  <c r="CZ20" i="1" s="1"/>
  <c r="DE20" i="1" s="1"/>
  <c r="DI20" i="1" s="1"/>
  <c r="CV20" i="1"/>
  <c r="DC20" i="1" s="1"/>
  <c r="DF20" i="1" s="1"/>
  <c r="CT20" i="1"/>
  <c r="CS20" i="1"/>
  <c r="CR20" i="1"/>
  <c r="CE20" i="1"/>
  <c r="CF20" i="1" s="1"/>
  <c r="CK20" i="1" s="1"/>
  <c r="CC20" i="1"/>
  <c r="CD20" i="1" s="1"/>
  <c r="CI20" i="1" s="1"/>
  <c r="BZ20" i="1"/>
  <c r="CG20" i="1" s="1"/>
  <c r="BW20" i="1"/>
  <c r="BX20" i="1" s="1"/>
  <c r="BV20" i="1"/>
  <c r="BN20" i="1"/>
  <c r="BL20" i="1"/>
  <c r="BI20" i="1"/>
  <c r="BJ20" i="1" s="1"/>
  <c r="BE20" i="1"/>
  <c r="BB20" i="1"/>
  <c r="BC20" i="1" s="1"/>
  <c r="AX20" i="1"/>
  <c r="AU20" i="1"/>
  <c r="AV20" i="1" s="1"/>
  <c r="AM20" i="1"/>
  <c r="AK20" i="1"/>
  <c r="AI20" i="1"/>
  <c r="AF20" i="1"/>
  <c r="AB20" i="1"/>
  <c r="Y20" i="1"/>
  <c r="Z20" i="1" s="1"/>
  <c r="AA20" i="1" s="1"/>
  <c r="U20" i="1"/>
  <c r="R20" i="1"/>
  <c r="S20" i="1" s="1"/>
  <c r="T20" i="1" s="1"/>
  <c r="K20" i="1"/>
  <c r="J20" i="1"/>
  <c r="G20" i="1"/>
  <c r="DB19" i="1"/>
  <c r="CY19" i="1"/>
  <c r="DA19" i="1" s="1"/>
  <c r="DH19" i="1" s="1"/>
  <c r="CX19" i="1"/>
  <c r="CZ19" i="1" s="1"/>
  <c r="DE19" i="1" s="1"/>
  <c r="DI19" i="1" s="1"/>
  <c r="CV19" i="1"/>
  <c r="DC19" i="1" s="1"/>
  <c r="DF19" i="1" s="1"/>
  <c r="CT19" i="1"/>
  <c r="CS19" i="1"/>
  <c r="CR19" i="1"/>
  <c r="CE19" i="1"/>
  <c r="CF19" i="1" s="1"/>
  <c r="CK19" i="1" s="1"/>
  <c r="CL19" i="1" s="1"/>
  <c r="CC19" i="1"/>
  <c r="CD19" i="1" s="1"/>
  <c r="CI19" i="1" s="1"/>
  <c r="CJ19" i="1" s="1"/>
  <c r="CM19" i="1" s="1"/>
  <c r="BZ19" i="1"/>
  <c r="CG19" i="1" s="1"/>
  <c r="BW19" i="1"/>
  <c r="BX19" i="1" s="1"/>
  <c r="BV19" i="1"/>
  <c r="CA19" i="1" s="1"/>
  <c r="BN19" i="1"/>
  <c r="BL19" i="1"/>
  <c r="BI19" i="1"/>
  <c r="BE19" i="1"/>
  <c r="BB19" i="1"/>
  <c r="BC19" i="1" s="1"/>
  <c r="AX19" i="1"/>
  <c r="AU19" i="1"/>
  <c r="AV19" i="1" s="1"/>
  <c r="AM19" i="1"/>
  <c r="AK19" i="1"/>
  <c r="AI19" i="1"/>
  <c r="AF19" i="1"/>
  <c r="AG19" i="1" s="1"/>
  <c r="AB19" i="1"/>
  <c r="Y19" i="1"/>
  <c r="Z19" i="1" s="1"/>
  <c r="U19" i="1"/>
  <c r="R19" i="1"/>
  <c r="S19" i="1" s="1"/>
  <c r="K19" i="1"/>
  <c r="J19" i="1"/>
  <c r="G19" i="1"/>
  <c r="DB18" i="1"/>
  <c r="CY18" i="1"/>
  <c r="DA18" i="1" s="1"/>
  <c r="DH18" i="1" s="1"/>
  <c r="CX18" i="1"/>
  <c r="CZ18" i="1" s="1"/>
  <c r="DE18" i="1" s="1"/>
  <c r="CV18" i="1"/>
  <c r="DC18" i="1" s="1"/>
  <c r="DF18" i="1" s="1"/>
  <c r="CT18" i="1"/>
  <c r="CS18" i="1"/>
  <c r="CR18" i="1"/>
  <c r="CE18" i="1"/>
  <c r="CF18" i="1" s="1"/>
  <c r="CK18" i="1" s="1"/>
  <c r="CC18" i="1"/>
  <c r="CD18" i="1" s="1"/>
  <c r="CI18" i="1" s="1"/>
  <c r="BZ18" i="1"/>
  <c r="CG18" i="1" s="1"/>
  <c r="BW18" i="1"/>
  <c r="BX18" i="1" s="1"/>
  <c r="BV18" i="1"/>
  <c r="CN18" i="1" s="1"/>
  <c r="BN18" i="1"/>
  <c r="BL18" i="1"/>
  <c r="BI18" i="1"/>
  <c r="BJ18" i="1" s="1"/>
  <c r="BE18" i="1"/>
  <c r="BB18" i="1"/>
  <c r="BC18" i="1" s="1"/>
  <c r="AX18" i="1"/>
  <c r="AU18" i="1"/>
  <c r="AV18" i="1" s="1"/>
  <c r="AM18" i="1"/>
  <c r="AK18" i="1"/>
  <c r="AI18" i="1"/>
  <c r="AF18" i="1"/>
  <c r="AG18" i="1" s="1"/>
  <c r="AB18" i="1"/>
  <c r="Y18" i="1"/>
  <c r="U18" i="1"/>
  <c r="R18" i="1"/>
  <c r="K18" i="1"/>
  <c r="J18" i="1"/>
  <c r="G18" i="1"/>
  <c r="DB17" i="1"/>
  <c r="CY17" i="1"/>
  <c r="DA17" i="1" s="1"/>
  <c r="DH17" i="1" s="1"/>
  <c r="CX17" i="1"/>
  <c r="CZ17" i="1" s="1"/>
  <c r="DE17" i="1" s="1"/>
  <c r="CV17" i="1"/>
  <c r="DC17" i="1" s="1"/>
  <c r="DF17" i="1" s="1"/>
  <c r="CT17" i="1"/>
  <c r="CS17" i="1"/>
  <c r="CR17" i="1"/>
  <c r="CE17" i="1"/>
  <c r="CF17" i="1" s="1"/>
  <c r="CK17" i="1" s="1"/>
  <c r="CC17" i="1"/>
  <c r="CD17" i="1" s="1"/>
  <c r="CI17" i="1" s="1"/>
  <c r="CJ17" i="1" s="1"/>
  <c r="BZ17" i="1"/>
  <c r="CG17" i="1" s="1"/>
  <c r="BW17" i="1"/>
  <c r="BX17" i="1" s="1"/>
  <c r="BV17" i="1"/>
  <c r="BN17" i="1"/>
  <c r="BL17" i="1"/>
  <c r="BI17" i="1"/>
  <c r="BJ17" i="1" s="1"/>
  <c r="BK17" i="1" s="1"/>
  <c r="BE17" i="1"/>
  <c r="BB17" i="1"/>
  <c r="AX17" i="1"/>
  <c r="AU17" i="1"/>
  <c r="AV17" i="1" s="1"/>
  <c r="AW17" i="1" s="1"/>
  <c r="AM17" i="1"/>
  <c r="AK17" i="1"/>
  <c r="AI17" i="1"/>
  <c r="AF17" i="1"/>
  <c r="AG17" i="1" s="1"/>
  <c r="AB17" i="1"/>
  <c r="Y17" i="1"/>
  <c r="U17" i="1"/>
  <c r="R17" i="1"/>
  <c r="S17" i="1" s="1"/>
  <c r="K17" i="1"/>
  <c r="J17" i="1"/>
  <c r="G17" i="1"/>
  <c r="DB16" i="1"/>
  <c r="CY16" i="1"/>
  <c r="DA16" i="1" s="1"/>
  <c r="DH16" i="1" s="1"/>
  <c r="CX16" i="1"/>
  <c r="CZ16" i="1" s="1"/>
  <c r="DE16" i="1" s="1"/>
  <c r="CV16" i="1"/>
  <c r="DC16" i="1" s="1"/>
  <c r="DF16" i="1" s="1"/>
  <c r="CT16" i="1"/>
  <c r="CS16" i="1"/>
  <c r="CR16" i="1"/>
  <c r="CE16" i="1"/>
  <c r="CF16" i="1" s="1"/>
  <c r="CK16" i="1" s="1"/>
  <c r="CL16" i="1" s="1"/>
  <c r="CC16" i="1"/>
  <c r="CD16" i="1" s="1"/>
  <c r="CI16" i="1" s="1"/>
  <c r="CJ16" i="1" s="1"/>
  <c r="BZ16" i="1"/>
  <c r="CG16" i="1" s="1"/>
  <c r="BW16" i="1"/>
  <c r="BX16" i="1" s="1"/>
  <c r="BV16" i="1"/>
  <c r="CA16" i="1" s="1"/>
  <c r="BN16" i="1"/>
  <c r="BL16" i="1"/>
  <c r="BI16" i="1"/>
  <c r="BJ16" i="1" s="1"/>
  <c r="BE16" i="1"/>
  <c r="BB16" i="1"/>
  <c r="AX16" i="1"/>
  <c r="AU16" i="1"/>
  <c r="AV16" i="1" s="1"/>
  <c r="AW16" i="1" s="1"/>
  <c r="AM16" i="1"/>
  <c r="AK16" i="1"/>
  <c r="AI16" i="1"/>
  <c r="AF16" i="1"/>
  <c r="AB16" i="1"/>
  <c r="Y16" i="1"/>
  <c r="Z16" i="1" s="1"/>
  <c r="AA16" i="1" s="1"/>
  <c r="U16" i="1"/>
  <c r="R16" i="1"/>
  <c r="K16" i="1"/>
  <c r="J16" i="1"/>
  <c r="G16" i="1"/>
  <c r="DB15" i="1"/>
  <c r="CY15" i="1"/>
  <c r="DA15" i="1" s="1"/>
  <c r="DH15" i="1" s="1"/>
  <c r="CX15" i="1"/>
  <c r="CZ15" i="1" s="1"/>
  <c r="DE15" i="1" s="1"/>
  <c r="DI15" i="1" s="1"/>
  <c r="CV15" i="1"/>
  <c r="DC15" i="1" s="1"/>
  <c r="DF15" i="1" s="1"/>
  <c r="CT15" i="1"/>
  <c r="CS15" i="1"/>
  <c r="CR15" i="1"/>
  <c r="CE15" i="1"/>
  <c r="CF15" i="1" s="1"/>
  <c r="CK15" i="1" s="1"/>
  <c r="CL15" i="1" s="1"/>
  <c r="CC15" i="1"/>
  <c r="CD15" i="1" s="1"/>
  <c r="CI15" i="1" s="1"/>
  <c r="BZ15" i="1"/>
  <c r="CG15" i="1" s="1"/>
  <c r="BW15" i="1"/>
  <c r="BX15" i="1" s="1"/>
  <c r="BV15" i="1"/>
  <c r="CA15" i="1" s="1"/>
  <c r="BN15" i="1"/>
  <c r="BL15" i="1"/>
  <c r="BI15" i="1"/>
  <c r="BJ15" i="1" s="1"/>
  <c r="BE15" i="1"/>
  <c r="BB15" i="1"/>
  <c r="BC15" i="1" s="1"/>
  <c r="AX15" i="1"/>
  <c r="AU15" i="1"/>
  <c r="AV15" i="1" s="1"/>
  <c r="AM15" i="1"/>
  <c r="AK15" i="1"/>
  <c r="AI15" i="1"/>
  <c r="AF15" i="1"/>
  <c r="AG15" i="1" s="1"/>
  <c r="AB15" i="1"/>
  <c r="Y15" i="1"/>
  <c r="Z15" i="1" s="1"/>
  <c r="U15" i="1"/>
  <c r="R15" i="1"/>
  <c r="S15" i="1" s="1"/>
  <c r="K15" i="1"/>
  <c r="J15" i="1"/>
  <c r="G15" i="1"/>
  <c r="DB14" i="1"/>
  <c r="CY14" i="1"/>
  <c r="DA14" i="1" s="1"/>
  <c r="DH14" i="1" s="1"/>
  <c r="CX14" i="1"/>
  <c r="CZ14" i="1" s="1"/>
  <c r="DE14" i="1" s="1"/>
  <c r="CV14" i="1"/>
  <c r="DC14" i="1" s="1"/>
  <c r="DF14" i="1" s="1"/>
  <c r="CT14" i="1"/>
  <c r="CS14" i="1"/>
  <c r="CR14" i="1"/>
  <c r="CE14" i="1"/>
  <c r="CF14" i="1" s="1"/>
  <c r="CK14" i="1" s="1"/>
  <c r="CL14" i="1" s="1"/>
  <c r="CC14" i="1"/>
  <c r="CD14" i="1" s="1"/>
  <c r="CI14" i="1" s="1"/>
  <c r="CJ14" i="1" s="1"/>
  <c r="BZ14" i="1"/>
  <c r="CG14" i="1" s="1"/>
  <c r="BW14" i="1"/>
  <c r="BX14" i="1" s="1"/>
  <c r="BV14" i="1"/>
  <c r="CA14" i="1" s="1"/>
  <c r="BN14" i="1"/>
  <c r="BL14" i="1"/>
  <c r="BI14" i="1"/>
  <c r="BJ14" i="1" s="1"/>
  <c r="BE14" i="1"/>
  <c r="BB14" i="1"/>
  <c r="AX14" i="1"/>
  <c r="AU14" i="1"/>
  <c r="AV14" i="1" s="1"/>
  <c r="AM14" i="1"/>
  <c r="AK14" i="1"/>
  <c r="AI14" i="1"/>
  <c r="AF14" i="1"/>
  <c r="AB14" i="1"/>
  <c r="Y14" i="1"/>
  <c r="Z14" i="1" s="1"/>
  <c r="U14" i="1"/>
  <c r="R14" i="1"/>
  <c r="K14" i="1"/>
  <c r="J14" i="1"/>
  <c r="G14" i="1"/>
  <c r="DB13" i="1"/>
  <c r="CY13" i="1"/>
  <c r="DA13" i="1" s="1"/>
  <c r="DH13" i="1" s="1"/>
  <c r="CX13" i="1"/>
  <c r="CZ13" i="1" s="1"/>
  <c r="DE13" i="1" s="1"/>
  <c r="DI13" i="1" s="1"/>
  <c r="CV13" i="1"/>
  <c r="DC13" i="1" s="1"/>
  <c r="DF13" i="1" s="1"/>
  <c r="CT13" i="1"/>
  <c r="CS13" i="1"/>
  <c r="CR13" i="1"/>
  <c r="CE13" i="1"/>
  <c r="CF13" i="1" s="1"/>
  <c r="CK13" i="1" s="1"/>
  <c r="CL13" i="1" s="1"/>
  <c r="CC13" i="1"/>
  <c r="CD13" i="1" s="1"/>
  <c r="CI13" i="1" s="1"/>
  <c r="CJ13" i="1" s="1"/>
  <c r="BZ13" i="1"/>
  <c r="CG13" i="1" s="1"/>
  <c r="BW13" i="1"/>
  <c r="BX13" i="1" s="1"/>
  <c r="BV13" i="1"/>
  <c r="CN13" i="1" s="1"/>
  <c r="BN13" i="1"/>
  <c r="BL13" i="1"/>
  <c r="BI13" i="1"/>
  <c r="BJ13" i="1" s="1"/>
  <c r="BE13" i="1"/>
  <c r="BB13" i="1"/>
  <c r="AX13" i="1"/>
  <c r="AU13" i="1"/>
  <c r="AV13" i="1" s="1"/>
  <c r="AW13" i="1" s="1"/>
  <c r="AM13" i="1"/>
  <c r="AK13" i="1"/>
  <c r="AI13" i="1"/>
  <c r="AF13" i="1"/>
  <c r="AB13" i="1"/>
  <c r="Y13" i="1"/>
  <c r="Z13" i="1" s="1"/>
  <c r="U13" i="1"/>
  <c r="R13" i="1"/>
  <c r="K13" i="1"/>
  <c r="J13" i="1"/>
  <c r="G13" i="1"/>
  <c r="DB12" i="1"/>
  <c r="CY12" i="1"/>
  <c r="DA12" i="1" s="1"/>
  <c r="DH12" i="1" s="1"/>
  <c r="CX12" i="1"/>
  <c r="CZ12" i="1" s="1"/>
  <c r="DE12" i="1" s="1"/>
  <c r="CV12" i="1"/>
  <c r="DC12" i="1" s="1"/>
  <c r="DF12" i="1" s="1"/>
  <c r="CT12" i="1"/>
  <c r="CS12" i="1"/>
  <c r="CR12" i="1"/>
  <c r="CE12" i="1"/>
  <c r="CF12" i="1" s="1"/>
  <c r="CK12" i="1" s="1"/>
  <c r="CC12" i="1"/>
  <c r="CD12" i="1" s="1"/>
  <c r="CI12" i="1" s="1"/>
  <c r="BZ12" i="1"/>
  <c r="CG12" i="1" s="1"/>
  <c r="BW12" i="1"/>
  <c r="BX12" i="1" s="1"/>
  <c r="BV12" i="1"/>
  <c r="CN12" i="1" s="1"/>
  <c r="BN12" i="1"/>
  <c r="BL12" i="1"/>
  <c r="BI12" i="1"/>
  <c r="BE12" i="1"/>
  <c r="BB12" i="1"/>
  <c r="BC12" i="1" s="1"/>
  <c r="BD12" i="1" s="1"/>
  <c r="AX12" i="1"/>
  <c r="AU12" i="1"/>
  <c r="AM12" i="1"/>
  <c r="AK12" i="1"/>
  <c r="AI12" i="1"/>
  <c r="AF12" i="1"/>
  <c r="AG12" i="1" s="1"/>
  <c r="AB12" i="1"/>
  <c r="Y12" i="1"/>
  <c r="Z12" i="1" s="1"/>
  <c r="AA12" i="1" s="1"/>
  <c r="U12" i="1"/>
  <c r="R12" i="1"/>
  <c r="K12" i="1"/>
  <c r="J12" i="1"/>
  <c r="G12" i="1"/>
  <c r="DB11" i="1"/>
  <c r="CY11" i="1"/>
  <c r="DA11" i="1" s="1"/>
  <c r="DH11" i="1" s="1"/>
  <c r="CX11" i="1"/>
  <c r="CZ11" i="1" s="1"/>
  <c r="DE11" i="1" s="1"/>
  <c r="CV11" i="1"/>
  <c r="DC11" i="1" s="1"/>
  <c r="DF11" i="1" s="1"/>
  <c r="CT11" i="1"/>
  <c r="CS11" i="1"/>
  <c r="CR11" i="1"/>
  <c r="CE11" i="1"/>
  <c r="CF11" i="1" s="1"/>
  <c r="CK11" i="1" s="1"/>
  <c r="CC11" i="1"/>
  <c r="CD11" i="1" s="1"/>
  <c r="CI11" i="1" s="1"/>
  <c r="BZ11" i="1"/>
  <c r="CG11" i="1" s="1"/>
  <c r="BW11" i="1"/>
  <c r="BX11" i="1" s="1"/>
  <c r="BV11" i="1"/>
  <c r="BN11" i="1"/>
  <c r="BL11" i="1"/>
  <c r="BI11" i="1"/>
  <c r="BJ11" i="1" s="1"/>
  <c r="BK11" i="1" s="1"/>
  <c r="BE11" i="1"/>
  <c r="BB11" i="1"/>
  <c r="AX11" i="1"/>
  <c r="AU11" i="1"/>
  <c r="AM11" i="1"/>
  <c r="AK11" i="1"/>
  <c r="AI11" i="1"/>
  <c r="AF11" i="1"/>
  <c r="AB11" i="1"/>
  <c r="Y11" i="1"/>
  <c r="U11" i="1"/>
  <c r="R11" i="1"/>
  <c r="S11" i="1" s="1"/>
  <c r="T11" i="1" s="1"/>
  <c r="K11" i="1"/>
  <c r="J11" i="1"/>
  <c r="G11" i="1"/>
  <c r="DB10" i="1"/>
  <c r="CY10" i="1"/>
  <c r="DA10" i="1" s="1"/>
  <c r="DH10" i="1" s="1"/>
  <c r="CX10" i="1"/>
  <c r="CZ10" i="1" s="1"/>
  <c r="DE10" i="1" s="1"/>
  <c r="CV10" i="1"/>
  <c r="DC10" i="1" s="1"/>
  <c r="DF10" i="1" s="1"/>
  <c r="CT10" i="1"/>
  <c r="CS10" i="1"/>
  <c r="CR10" i="1"/>
  <c r="CE10" i="1"/>
  <c r="CF10" i="1" s="1"/>
  <c r="CK10" i="1" s="1"/>
  <c r="CC10" i="1"/>
  <c r="CD10" i="1" s="1"/>
  <c r="CI10" i="1" s="1"/>
  <c r="BZ10" i="1"/>
  <c r="CG10" i="1" s="1"/>
  <c r="BW10" i="1"/>
  <c r="BX10" i="1" s="1"/>
  <c r="BV10" i="1"/>
  <c r="CN10" i="1" s="1"/>
  <c r="BN10" i="1"/>
  <c r="BL10" i="1"/>
  <c r="BI10" i="1"/>
  <c r="BJ10" i="1" s="1"/>
  <c r="BK10" i="1" s="1"/>
  <c r="BE10" i="1"/>
  <c r="BB10" i="1"/>
  <c r="BC10" i="1" s="1"/>
  <c r="AX10" i="1"/>
  <c r="AU10" i="1"/>
  <c r="AV10" i="1" s="1"/>
  <c r="AW10" i="1" s="1"/>
  <c r="AM10" i="1"/>
  <c r="AK10" i="1"/>
  <c r="AI10" i="1"/>
  <c r="AF10" i="1"/>
  <c r="AB10" i="1"/>
  <c r="Y10" i="1"/>
  <c r="Z10" i="1" s="1"/>
  <c r="AA10" i="1" s="1"/>
  <c r="U10" i="1"/>
  <c r="R10" i="1"/>
  <c r="K10" i="1"/>
  <c r="J10" i="1"/>
  <c r="G10" i="1"/>
  <c r="DL9" i="1"/>
  <c r="DL8" i="1" s="1"/>
  <c r="DB9" i="1"/>
  <c r="CY9" i="1"/>
  <c r="DA9" i="1" s="1"/>
  <c r="DH9" i="1" s="1"/>
  <c r="CX9" i="1"/>
  <c r="CZ9" i="1" s="1"/>
  <c r="DE9" i="1" s="1"/>
  <c r="CV9" i="1"/>
  <c r="DC9" i="1" s="1"/>
  <c r="CT9" i="1"/>
  <c r="CS9" i="1"/>
  <c r="CR9" i="1"/>
  <c r="CE9" i="1"/>
  <c r="CF9" i="1" s="1"/>
  <c r="CK9" i="1" s="1"/>
  <c r="CC9" i="1"/>
  <c r="CD9" i="1" s="1"/>
  <c r="CI9" i="1" s="1"/>
  <c r="BZ9" i="1"/>
  <c r="CA9" i="1" s="1"/>
  <c r="BW9" i="1"/>
  <c r="BX9" i="1" s="1"/>
  <c r="BV9" i="1"/>
  <c r="BN9" i="1"/>
  <c r="BL9" i="1"/>
  <c r="BI9" i="1"/>
  <c r="BJ9" i="1" s="1"/>
  <c r="BE9" i="1"/>
  <c r="BB9" i="1"/>
  <c r="AX9" i="1"/>
  <c r="AU9" i="1"/>
  <c r="AM9" i="1"/>
  <c r="AK9" i="1"/>
  <c r="AI9" i="1"/>
  <c r="AF9" i="1"/>
  <c r="AG9" i="1" s="1"/>
  <c r="AB9" i="1"/>
  <c r="Y9" i="1"/>
  <c r="U9" i="1"/>
  <c r="R9" i="1"/>
  <c r="K9" i="1"/>
  <c r="J9" i="1"/>
  <c r="G9" i="1"/>
  <c r="CQ8" i="1"/>
  <c r="BU8" i="1"/>
  <c r="BM8" i="1"/>
  <c r="BF8" i="1"/>
  <c r="AY8" i="1"/>
  <c r="AR8" i="1"/>
  <c r="AJ8" i="1"/>
  <c r="AE8" i="1"/>
  <c r="AD8" i="1"/>
  <c r="AC8" i="1"/>
  <c r="X8" i="1"/>
  <c r="W8" i="1"/>
  <c r="V8" i="1"/>
  <c r="Q8" i="1"/>
  <c r="P8" i="1"/>
  <c r="O8" i="1"/>
  <c r="L8" i="1"/>
  <c r="I8" i="1"/>
  <c r="H8" i="1"/>
  <c r="F8" i="1"/>
  <c r="E8" i="1"/>
  <c r="D8" i="1"/>
  <c r="C8" i="1"/>
  <c r="CN19" i="1" l="1"/>
  <c r="K8" i="1"/>
  <c r="CN16" i="1"/>
  <c r="CA22" i="1"/>
  <c r="AA13" i="1"/>
  <c r="T17" i="1"/>
  <c r="AP22" i="1"/>
  <c r="AP16" i="1"/>
  <c r="AP21" i="1"/>
  <c r="AI8" i="1"/>
  <c r="CA13" i="1"/>
  <c r="CH13" i="1" s="1"/>
  <c r="AH18" i="1"/>
  <c r="DJ15" i="1"/>
  <c r="CH16" i="1"/>
  <c r="DG9" i="1"/>
  <c r="BL8" i="1"/>
  <c r="CA18" i="1"/>
  <c r="CH18" i="1" s="1"/>
  <c r="U8" i="1"/>
  <c r="CO17" i="1"/>
  <c r="AW19" i="1"/>
  <c r="Y8" i="1"/>
  <c r="AB8" i="1"/>
  <c r="BI8" i="1"/>
  <c r="CH14" i="1"/>
  <c r="AP18" i="1"/>
  <c r="AW22" i="1"/>
  <c r="AH9" i="1"/>
  <c r="AP20" i="1"/>
  <c r="CA23" i="1"/>
  <c r="AK8" i="1"/>
  <c r="AP23" i="1"/>
  <c r="G8" i="1"/>
  <c r="AG13" i="1"/>
  <c r="AH13" i="1" s="1"/>
  <c r="AP26" i="1"/>
  <c r="BD15" i="1"/>
  <c r="CN15" i="1"/>
  <c r="CN24" i="1"/>
  <c r="AH12" i="1"/>
  <c r="AP14" i="1"/>
  <c r="DK15" i="1"/>
  <c r="CP16" i="1"/>
  <c r="CL10" i="1"/>
  <c r="CP10" i="1" s="1"/>
  <c r="DD14" i="1"/>
  <c r="DJ17" i="1"/>
  <c r="AP11" i="1"/>
  <c r="BK14" i="1"/>
  <c r="CH22" i="1"/>
  <c r="AW24" i="1"/>
  <c r="AH19" i="1"/>
  <c r="CA10" i="1"/>
  <c r="T15" i="1"/>
  <c r="AA23" i="1"/>
  <c r="AP24" i="1"/>
  <c r="Z26" i="1"/>
  <c r="AA26" i="1" s="1"/>
  <c r="BJ27" i="1"/>
  <c r="BK27" i="1" s="1"/>
  <c r="AA14" i="1"/>
  <c r="T27" i="1"/>
  <c r="BE8" i="1"/>
  <c r="DD11" i="1"/>
  <c r="CA12" i="1"/>
  <c r="AP17" i="1"/>
  <c r="CN21" i="1"/>
  <c r="CA25" i="1"/>
  <c r="AP10" i="1"/>
  <c r="AU8" i="1"/>
  <c r="BC16" i="1"/>
  <c r="BD16" i="1" s="1"/>
  <c r="DG17" i="1"/>
  <c r="AH21" i="1"/>
  <c r="BD10" i="1"/>
  <c r="AN10" i="1" s="1"/>
  <c r="AL10" i="1" s="1"/>
  <c r="AP12" i="1"/>
  <c r="DJ13" i="1"/>
  <c r="DK20" i="1"/>
  <c r="BK24" i="1"/>
  <c r="AP25" i="1"/>
  <c r="DK19" i="1"/>
  <c r="BN8" i="1"/>
  <c r="AW14" i="1"/>
  <c r="AG16" i="1"/>
  <c r="AH16" i="1" s="1"/>
  <c r="T19" i="1"/>
  <c r="DK22" i="1"/>
  <c r="CH15" i="1"/>
  <c r="S18" i="1"/>
  <c r="T18" i="1" s="1"/>
  <c r="BK20" i="1"/>
  <c r="DE8" i="1"/>
  <c r="AG10" i="1"/>
  <c r="AH10" i="1" s="1"/>
  <c r="CO11" i="1"/>
  <c r="DB8" i="1"/>
  <c r="J8" i="1"/>
  <c r="AV11" i="1"/>
  <c r="AW11" i="1" s="1"/>
  <c r="BD18" i="1"/>
  <c r="AA19" i="1"/>
  <c r="DJ19" i="1"/>
  <c r="BQ19" i="1" s="1"/>
  <c r="AG22" i="1"/>
  <c r="AH22" i="1" s="1"/>
  <c r="AV23" i="1"/>
  <c r="AW23" i="1" s="1"/>
  <c r="AP27" i="1"/>
  <c r="AM8" i="1"/>
  <c r="CO13" i="1"/>
  <c r="CH21" i="1"/>
  <c r="CJ11" i="1"/>
  <c r="CM11" i="1" s="1"/>
  <c r="CL23" i="1"/>
  <c r="CP23" i="1" s="1"/>
  <c r="CK8" i="1"/>
  <c r="CL9" i="1"/>
  <c r="CP9" i="1" s="1"/>
  <c r="CJ12" i="1"/>
  <c r="CM12" i="1" s="1"/>
  <c r="CJ15" i="1"/>
  <c r="CM15" i="1" s="1"/>
  <c r="BQ15" i="1" s="1"/>
  <c r="CI8" i="1"/>
  <c r="DD9" i="1"/>
  <c r="CL11" i="1"/>
  <c r="CP11" i="1" s="1"/>
  <c r="DJ11" i="1"/>
  <c r="DI11" i="1"/>
  <c r="DK11" i="1" s="1"/>
  <c r="DH8" i="1"/>
  <c r="DI9" i="1"/>
  <c r="DK9" i="1" s="1"/>
  <c r="CG9" i="1"/>
  <c r="CG8" i="1" s="1"/>
  <c r="CJ10" i="1"/>
  <c r="CM10" i="1" s="1"/>
  <c r="CL12" i="1"/>
  <c r="CP12" i="1" s="1"/>
  <c r="DK13" i="1"/>
  <c r="CJ9" i="1"/>
  <c r="CM9" i="1" s="1"/>
  <c r="AG11" i="1"/>
  <c r="DJ14" i="1"/>
  <c r="DI14" i="1"/>
  <c r="DK14" i="1" s="1"/>
  <c r="BC11" i="1"/>
  <c r="BD11" i="1" s="1"/>
  <c r="DI16" i="1"/>
  <c r="DK16" i="1" s="1"/>
  <c r="DJ16" i="1"/>
  <c r="DJ10" i="1"/>
  <c r="DI10" i="1"/>
  <c r="DK10" i="1" s="1"/>
  <c r="CM13" i="1"/>
  <c r="CO14" i="1"/>
  <c r="CJ20" i="1"/>
  <c r="CM20" i="1" s="1"/>
  <c r="AX8" i="1"/>
  <c r="AP9" i="1"/>
  <c r="BC13" i="1"/>
  <c r="BD13" i="1" s="1"/>
  <c r="BB8" i="1"/>
  <c r="S9" i="1"/>
  <c r="T9" i="1" s="1"/>
  <c r="R8" i="1"/>
  <c r="DC8" i="1"/>
  <c r="CN11" i="1"/>
  <c r="CA11" i="1"/>
  <c r="CH11" i="1" s="1"/>
  <c r="AV12" i="1"/>
  <c r="AW12" i="1" s="1"/>
  <c r="BC9" i="1"/>
  <c r="DF9" i="1"/>
  <c r="DF8" i="1" s="1"/>
  <c r="S10" i="1"/>
  <c r="T10" i="1" s="1"/>
  <c r="CJ18" i="1"/>
  <c r="CM18" i="1" s="1"/>
  <c r="DJ12" i="1"/>
  <c r="DI12" i="1"/>
  <c r="DK12" i="1" s="1"/>
  <c r="CL18" i="1"/>
  <c r="CP18" i="1" s="1"/>
  <c r="DJ21" i="1"/>
  <c r="DI21" i="1"/>
  <c r="DK21" i="1" s="1"/>
  <c r="BC17" i="1"/>
  <c r="BD17" i="1" s="1"/>
  <c r="AN17" i="1" s="1"/>
  <c r="CL20" i="1"/>
  <c r="CP20" i="1" s="1"/>
  <c r="DG20" i="1"/>
  <c r="S21" i="1"/>
  <c r="T21" i="1" s="1"/>
  <c r="CJ24" i="1"/>
  <c r="CM24" i="1" s="1"/>
  <c r="S13" i="1"/>
  <c r="T13" i="1" s="1"/>
  <c r="BK13" i="1"/>
  <c r="DG13" i="1"/>
  <c r="AH17" i="1"/>
  <c r="CL17" i="1"/>
  <c r="CP17" i="1" s="1"/>
  <c r="AW18" i="1"/>
  <c r="CO18" i="1"/>
  <c r="CO20" i="1"/>
  <c r="BJ22" i="1"/>
  <c r="BK22" i="1" s="1"/>
  <c r="CJ22" i="1"/>
  <c r="CM22" i="1" s="1"/>
  <c r="CP13" i="1"/>
  <c r="AA21" i="1"/>
  <c r="Z9" i="1"/>
  <c r="AA9" i="1" s="1"/>
  <c r="BK9" i="1"/>
  <c r="DG11" i="1"/>
  <c r="CO16" i="1"/>
  <c r="CA17" i="1"/>
  <c r="CH17" i="1" s="1"/>
  <c r="CN17" i="1"/>
  <c r="BD20" i="1"/>
  <c r="CO24" i="1"/>
  <c r="DJ25" i="1"/>
  <c r="DI25" i="1"/>
  <c r="DK25" i="1" s="1"/>
  <c r="S12" i="1"/>
  <c r="T12" i="1" s="1"/>
  <c r="S14" i="1"/>
  <c r="T14" i="1" s="1"/>
  <c r="CN14" i="1"/>
  <c r="Z18" i="1"/>
  <c r="AA18" i="1" s="1"/>
  <c r="DD17" i="1"/>
  <c r="AG20" i="1"/>
  <c r="AH20" i="1" s="1"/>
  <c r="M20" i="1" s="1"/>
  <c r="N20" i="1" s="1"/>
  <c r="CN20" i="1"/>
  <c r="CA20" i="1"/>
  <c r="CP14" i="1"/>
  <c r="AW15" i="1"/>
  <c r="CP15" i="1"/>
  <c r="DJ18" i="1"/>
  <c r="CP24" i="1"/>
  <c r="DJ26" i="1"/>
  <c r="DI26" i="1"/>
  <c r="DK26" i="1" s="1"/>
  <c r="AV9" i="1"/>
  <c r="DI17" i="1"/>
  <c r="DK17" i="1" s="1"/>
  <c r="CJ25" i="1"/>
  <c r="CM25" i="1" s="1"/>
  <c r="Z11" i="1"/>
  <c r="AA11" i="1" s="1"/>
  <c r="BJ12" i="1"/>
  <c r="CM14" i="1"/>
  <c r="CM17" i="1"/>
  <c r="DG18" i="1"/>
  <c r="DD18" i="1"/>
  <c r="AF8" i="1"/>
  <c r="AA15" i="1"/>
  <c r="AP15" i="1"/>
  <c r="CO15" i="1"/>
  <c r="BK16" i="1"/>
  <c r="CM16" i="1"/>
  <c r="DG16" i="1"/>
  <c r="BP17" i="1"/>
  <c r="BK18" i="1"/>
  <c r="DJ20" i="1"/>
  <c r="CJ21" i="1"/>
  <c r="CM21" i="1" s="1"/>
  <c r="CL22" i="1"/>
  <c r="CP22" i="1" s="1"/>
  <c r="CJ26" i="1"/>
  <c r="CM26" i="1" s="1"/>
  <c r="DJ27" i="1"/>
  <c r="DI27" i="1"/>
  <c r="DK27" i="1" s="1"/>
  <c r="AP13" i="1"/>
  <c r="BD19" i="1"/>
  <c r="DG19" i="1"/>
  <c r="DJ22" i="1"/>
  <c r="BJ23" i="1"/>
  <c r="BK23" i="1" s="1"/>
  <c r="CL25" i="1"/>
  <c r="CP25" i="1" s="1"/>
  <c r="CO26" i="1"/>
  <c r="S16" i="1"/>
  <c r="T16" i="1" s="1"/>
  <c r="CP21" i="1"/>
  <c r="DD21" i="1"/>
  <c r="DG21" i="1"/>
  <c r="CM23" i="1"/>
  <c r="DJ23" i="1"/>
  <c r="DI23" i="1"/>
  <c r="DK23" i="1" s="1"/>
  <c r="CL26" i="1"/>
  <c r="CP26" i="1" s="1"/>
  <c r="CJ27" i="1"/>
  <c r="CM27" i="1" s="1"/>
  <c r="AG14" i="1"/>
  <c r="AH14" i="1" s="1"/>
  <c r="BC14" i="1"/>
  <c r="BD14" i="1" s="1"/>
  <c r="AH15" i="1"/>
  <c r="AP19" i="1"/>
  <c r="CO21" i="1"/>
  <c r="Z22" i="1"/>
  <c r="AA22" i="1" s="1"/>
  <c r="BC22" i="1"/>
  <c r="BD22" i="1"/>
  <c r="AH23" i="1"/>
  <c r="CO23" i="1"/>
  <c r="DJ24" i="1"/>
  <c r="DI24" i="1"/>
  <c r="DK24" i="1" s="1"/>
  <c r="BK15" i="1"/>
  <c r="DD15" i="1"/>
  <c r="Z17" i="1"/>
  <c r="AA17" i="1" s="1"/>
  <c r="DI18" i="1"/>
  <c r="DK18" i="1" s="1"/>
  <c r="BJ19" i="1"/>
  <c r="BK19" i="1" s="1"/>
  <c r="CP19" i="1"/>
  <c r="AW20" i="1"/>
  <c r="CO22" i="1"/>
  <c r="DD23" i="1"/>
  <c r="CL27" i="1"/>
  <c r="CP27" i="1" s="1"/>
  <c r="S22" i="1"/>
  <c r="T22" i="1" s="1"/>
  <c r="BC23" i="1"/>
  <c r="BD23" i="1" s="1"/>
  <c r="DD24" i="1"/>
  <c r="AH25" i="1"/>
  <c r="AG26" i="1"/>
  <c r="AH26" i="1" s="1"/>
  <c r="AW26" i="1"/>
  <c r="AV27" i="1"/>
  <c r="AW27" i="1" s="1"/>
  <c r="DG24" i="1"/>
  <c r="S25" i="1"/>
  <c r="T25" i="1" s="1"/>
  <c r="BC26" i="1"/>
  <c r="BD26" i="1" s="1"/>
  <c r="DD16" i="1"/>
  <c r="S26" i="1"/>
  <c r="T26" i="1" s="1"/>
  <c r="BC27" i="1"/>
  <c r="BD27" i="1" s="1"/>
  <c r="AV21" i="1"/>
  <c r="AW21" i="1" s="1"/>
  <c r="AN21" i="1" s="1"/>
  <c r="AL21" i="1" s="1"/>
  <c r="Z24" i="1"/>
  <c r="AA24" i="1" s="1"/>
  <c r="M24" i="1" s="1"/>
  <c r="N24" i="1" s="1"/>
  <c r="BJ25" i="1"/>
  <c r="BK25" i="1" s="1"/>
  <c r="AN25" i="1" s="1"/>
  <c r="CA26" i="1"/>
  <c r="CA27" i="1"/>
  <c r="CH27" i="1" s="1"/>
  <c r="Z27" i="1"/>
  <c r="AA27" i="1" s="1"/>
  <c r="BR14" i="1" l="1"/>
  <c r="AN24" i="1"/>
  <c r="AO24" i="1" s="1"/>
  <c r="BQ27" i="1"/>
  <c r="CH20" i="1"/>
  <c r="DG22" i="1"/>
  <c r="BO22" i="1" s="1"/>
  <c r="BQ21" i="1"/>
  <c r="BO17" i="1"/>
  <c r="AN16" i="1"/>
  <c r="AL16" i="1" s="1"/>
  <c r="M25" i="1"/>
  <c r="N25" i="1" s="1"/>
  <c r="BP14" i="1"/>
  <c r="BQ13" i="1"/>
  <c r="BR18" i="1"/>
  <c r="BS18" i="1" s="1"/>
  <c r="CH26" i="1"/>
  <c r="M10" i="1"/>
  <c r="N10" i="1" s="1"/>
  <c r="BR16" i="1"/>
  <c r="BS16" i="1" s="1"/>
  <c r="CO9" i="1"/>
  <c r="M19" i="1"/>
  <c r="N19" i="1" s="1"/>
  <c r="BO11" i="1"/>
  <c r="M17" i="1"/>
  <c r="N17" i="1" s="1"/>
  <c r="BP11" i="1"/>
  <c r="DD20" i="1"/>
  <c r="CH9" i="1"/>
  <c r="CH23" i="1"/>
  <c r="M13" i="1"/>
  <c r="N13" i="1" s="1"/>
  <c r="AN14" i="1"/>
  <c r="AL14" i="1" s="1"/>
  <c r="BQ16" i="1"/>
  <c r="BQ24" i="1"/>
  <c r="BR10" i="1"/>
  <c r="BT10" i="1" s="1"/>
  <c r="M27" i="1"/>
  <c r="N27" i="1" s="1"/>
  <c r="DG27" i="1"/>
  <c r="DG12" i="1"/>
  <c r="AN23" i="1"/>
  <c r="AQ23" i="1" s="1"/>
  <c r="BR19" i="1"/>
  <c r="BS19" i="1" s="1"/>
  <c r="BR15" i="1"/>
  <c r="BS15" i="1" s="1"/>
  <c r="DD22" i="1"/>
  <c r="DG14" i="1"/>
  <c r="BO14" i="1" s="1"/>
  <c r="CO27" i="1"/>
  <c r="BP27" i="1" s="1"/>
  <c r="BP13" i="1"/>
  <c r="M23" i="1"/>
  <c r="N23" i="1" s="1"/>
  <c r="M26" i="1"/>
  <c r="N26" i="1" s="1"/>
  <c r="CH24" i="1"/>
  <c r="BR22" i="1"/>
  <c r="BS22" i="1" s="1"/>
  <c r="M12" i="1"/>
  <c r="N12" i="1" s="1"/>
  <c r="BR17" i="1"/>
  <c r="BS17" i="1" s="1"/>
  <c r="AN11" i="1"/>
  <c r="AL11" i="1" s="1"/>
  <c r="M21" i="1"/>
  <c r="N21" i="1" s="1"/>
  <c r="BQ18" i="1"/>
  <c r="DD12" i="1"/>
  <c r="M18" i="1"/>
  <c r="N18" i="1" s="1"/>
  <c r="DG26" i="1"/>
  <c r="BO26" i="1" s="1"/>
  <c r="M16" i="1"/>
  <c r="N16" i="1" s="1"/>
  <c r="AN20" i="1"/>
  <c r="AQ20" i="1" s="1"/>
  <c r="DD27" i="1"/>
  <c r="BQ17" i="1"/>
  <c r="AN18" i="1"/>
  <c r="AQ18" i="1" s="1"/>
  <c r="BR20" i="1"/>
  <c r="BS20" i="1" s="1"/>
  <c r="BJ8" i="1"/>
  <c r="BO13" i="1"/>
  <c r="AN13" i="1"/>
  <c r="AQ13" i="1" s="1"/>
  <c r="BR26" i="1"/>
  <c r="BS26" i="1" s="1"/>
  <c r="BR24" i="1"/>
  <c r="BS24" i="1" s="1"/>
  <c r="BR13" i="1"/>
  <c r="DD26" i="1"/>
  <c r="BQ26" i="1"/>
  <c r="M15" i="1"/>
  <c r="N15" i="1" s="1"/>
  <c r="BQ25" i="1"/>
  <c r="BQ22" i="1"/>
  <c r="BQ11" i="1"/>
  <c r="AQ25" i="1"/>
  <c r="AL25" i="1"/>
  <c r="BO23" i="1"/>
  <c r="BP23" i="1"/>
  <c r="AQ17" i="1"/>
  <c r="AL17" i="1"/>
  <c r="AN22" i="1"/>
  <c r="AN19" i="1"/>
  <c r="M22" i="1"/>
  <c r="N22" i="1" s="1"/>
  <c r="BP24" i="1"/>
  <c r="BO24" i="1"/>
  <c r="BR25" i="1"/>
  <c r="DG15" i="1"/>
  <c r="BO15" i="1" s="1"/>
  <c r="BP16" i="1"/>
  <c r="BO16" i="1"/>
  <c r="BR23" i="1"/>
  <c r="BP22" i="1"/>
  <c r="BQ14" i="1"/>
  <c r="BC8" i="1"/>
  <c r="AP8" i="1"/>
  <c r="BO21" i="1"/>
  <c r="BP21" i="1"/>
  <c r="BR12" i="1"/>
  <c r="M14" i="1"/>
  <c r="N14" i="1" s="1"/>
  <c r="T8" i="1"/>
  <c r="M9" i="1"/>
  <c r="S8" i="1"/>
  <c r="CO10" i="1"/>
  <c r="CH10" i="1"/>
  <c r="BQ10" i="1"/>
  <c r="AN27" i="1"/>
  <c r="BQ20" i="1"/>
  <c r="BR27" i="1"/>
  <c r="AV8" i="1"/>
  <c r="Z8" i="1"/>
  <c r="CH12" i="1"/>
  <c r="CO12" i="1"/>
  <c r="CA8" i="1"/>
  <c r="BR11" i="1"/>
  <c r="CO19" i="1"/>
  <c r="AN15" i="1"/>
  <c r="BP20" i="1"/>
  <c r="BO20" i="1"/>
  <c r="DI8" i="1"/>
  <c r="DG10" i="1"/>
  <c r="AA8" i="1"/>
  <c r="DK8" i="1"/>
  <c r="CM8" i="1"/>
  <c r="BQ12" i="1"/>
  <c r="BQ23" i="1"/>
  <c r="AG8" i="1"/>
  <c r="BT14" i="1"/>
  <c r="BS14" i="1"/>
  <c r="BK12" i="1"/>
  <c r="AN12" i="1" s="1"/>
  <c r="CO25" i="1"/>
  <c r="CH25" i="1"/>
  <c r="DD19" i="1"/>
  <c r="DD25" i="1"/>
  <c r="DD13" i="1"/>
  <c r="BO18" i="1"/>
  <c r="BP18" i="1"/>
  <c r="BD9" i="1"/>
  <c r="BD8" i="1" s="1"/>
  <c r="CH19" i="1"/>
  <c r="AH11" i="1"/>
  <c r="AH8" i="1" s="1"/>
  <c r="DD10" i="1"/>
  <c r="CL8" i="1"/>
  <c r="BP26" i="1"/>
  <c r="AQ10" i="1"/>
  <c r="DG25" i="1"/>
  <c r="AL18" i="1"/>
  <c r="CJ8" i="1"/>
  <c r="CN9" i="1"/>
  <c r="CN8" i="1" s="1"/>
  <c r="AQ16" i="1"/>
  <c r="BO9" i="1"/>
  <c r="BP9" i="1"/>
  <c r="AN26" i="1"/>
  <c r="BR21" i="1"/>
  <c r="AQ24" i="1"/>
  <c r="AQ21" i="1"/>
  <c r="CP8" i="1"/>
  <c r="BR9" i="1"/>
  <c r="DJ9" i="1"/>
  <c r="DJ8" i="1" s="1"/>
  <c r="AW9" i="1"/>
  <c r="BS10" i="1"/>
  <c r="AL24" i="1" l="1"/>
  <c r="AL13" i="1"/>
  <c r="AO10" i="1"/>
  <c r="AO17" i="1"/>
  <c r="AO21" i="1"/>
  <c r="BT26" i="1"/>
  <c r="BT20" i="1"/>
  <c r="AO25" i="1"/>
  <c r="AL23" i="1"/>
  <c r="BT16" i="1"/>
  <c r="AQ14" i="1"/>
  <c r="BT22" i="1"/>
  <c r="AO13" i="1"/>
  <c r="BO27" i="1"/>
  <c r="AL20" i="1"/>
  <c r="BS13" i="1"/>
  <c r="AO20" i="1"/>
  <c r="DD8" i="1"/>
  <c r="AO23" i="1"/>
  <c r="AO16" i="1"/>
  <c r="CH8" i="1"/>
  <c r="BT19" i="1"/>
  <c r="BT24" i="1"/>
  <c r="BQ9" i="1"/>
  <c r="BQ8" i="1" s="1"/>
  <c r="AQ11" i="1"/>
  <c r="AO18" i="1"/>
  <c r="M11" i="1"/>
  <c r="N11" i="1" s="1"/>
  <c r="AQ12" i="1"/>
  <c r="AO12" i="1"/>
  <c r="AL12" i="1"/>
  <c r="BT15" i="1"/>
  <c r="BT27" i="1"/>
  <c r="BS27" i="1"/>
  <c r="BS21" i="1"/>
  <c r="BT21" i="1"/>
  <c r="AN9" i="1"/>
  <c r="AW8" i="1"/>
  <c r="BT18" i="1"/>
  <c r="BP10" i="1"/>
  <c r="BO10" i="1"/>
  <c r="AQ26" i="1"/>
  <c r="AO26" i="1"/>
  <c r="AL26" i="1"/>
  <c r="BO25" i="1"/>
  <c r="BP25" i="1"/>
  <c r="N9" i="1"/>
  <c r="BT17" i="1"/>
  <c r="AO14" i="1"/>
  <c r="CO8" i="1"/>
  <c r="DG8" i="1"/>
  <c r="BO12" i="1"/>
  <c r="BP12" i="1"/>
  <c r="AO19" i="1"/>
  <c r="AQ19" i="1"/>
  <c r="AL19" i="1"/>
  <c r="BK8" i="1"/>
  <c r="AQ22" i="1"/>
  <c r="AO22" i="1"/>
  <c r="AL22" i="1"/>
  <c r="AQ15" i="1"/>
  <c r="AO15" i="1"/>
  <c r="AL15" i="1"/>
  <c r="BP15" i="1"/>
  <c r="BP19" i="1"/>
  <c r="BO19" i="1"/>
  <c r="AQ27" i="1"/>
  <c r="AO27" i="1"/>
  <c r="AL27" i="1"/>
  <c r="BS12" i="1"/>
  <c r="BT12" i="1"/>
  <c r="BT11" i="1"/>
  <c r="BS11" i="1"/>
  <c r="BT23" i="1"/>
  <c r="BS23" i="1"/>
  <c r="BS25" i="1"/>
  <c r="BT25" i="1"/>
  <c r="BS9" i="1"/>
  <c r="BT9" i="1"/>
  <c r="BR8" i="1"/>
  <c r="BO8" i="1" l="1"/>
  <c r="N8" i="1"/>
  <c r="BP8" i="1"/>
  <c r="BT13" i="1"/>
  <c r="M8" i="1"/>
  <c r="AO11" i="1"/>
  <c r="BT8" i="1"/>
  <c r="AQ9" i="1"/>
  <c r="AQ8" i="1" s="1"/>
  <c r="AN8" i="1"/>
  <c r="AO9" i="1"/>
  <c r="AO8" i="1" s="1"/>
  <c r="AL9" i="1"/>
  <c r="AL8" i="1" s="1"/>
  <c r="BS8" i="1"/>
</calcChain>
</file>

<file path=xl/sharedStrings.xml><?xml version="1.0" encoding="utf-8"?>
<sst xmlns="http://schemas.openxmlformats.org/spreadsheetml/2006/main" count="177" uniqueCount="105">
  <si>
    <t>Субвенции муниципальным образования РТ на реализацию Закона Республики Тыва "О пособии на ребенка в Республике Тыва"</t>
  </si>
  <si>
    <t>№</t>
  </si>
  <si>
    <t>Наименование муниципального образования РТ</t>
  </si>
  <si>
    <t>Итоги 2018 года</t>
  </si>
  <si>
    <t>Итоги 2019 года</t>
  </si>
  <si>
    <t>Итоги 2020 года</t>
  </si>
  <si>
    <t>План на 2021 год</t>
  </si>
  <si>
    <t>в том числе</t>
  </si>
  <si>
    <t>Проект на 2022 год</t>
  </si>
  <si>
    <t>Исполнение 2021 года</t>
  </si>
  <si>
    <t>Исполнение</t>
  </si>
  <si>
    <t>Проект на 2025 год</t>
  </si>
  <si>
    <r>
      <t xml:space="preserve">Базовое пособие на детей до 16 лет 
</t>
    </r>
    <r>
      <rPr>
        <sz val="10"/>
        <rFont val="Times New Roman"/>
        <family val="1"/>
        <charset val="204"/>
      </rPr>
      <t>(до 18 лет в случае если ребенок учиться в общеобразовательной организации)</t>
    </r>
  </si>
  <si>
    <r>
      <t xml:space="preserve">На детей одиноких матерей
</t>
    </r>
    <r>
      <rPr>
        <sz val="10"/>
        <rFont val="Times New Roman"/>
        <family val="1"/>
        <charset val="204"/>
      </rPr>
      <t>(двойной базовый)</t>
    </r>
  </si>
  <si>
    <r>
      <t xml:space="preserve">На детей, чьи родители уклоняются от уплаты алиментов
</t>
    </r>
    <r>
      <rPr>
        <sz val="10"/>
        <rFont val="Times New Roman"/>
        <family val="1"/>
        <charset val="204"/>
      </rPr>
      <t>(полуторный базовый)</t>
    </r>
  </si>
  <si>
    <t xml:space="preserve">Кол-во получателей, чел. </t>
  </si>
  <si>
    <t>Размер, рублей</t>
  </si>
  <si>
    <t>Кол-во получателей, чел.</t>
  </si>
  <si>
    <t>Исполнение 2018 года</t>
  </si>
  <si>
    <t>Исполнение 2019 года</t>
  </si>
  <si>
    <t>Отклонения 2019 года к 2018 году</t>
  </si>
  <si>
    <t>Отклонения 2020 года к 2019 году</t>
  </si>
  <si>
    <t xml:space="preserve">Кол-во получателей при планировании, чел. </t>
  </si>
  <si>
    <t>Актуальное количество получателей за 1 полугодие, чел</t>
  </si>
  <si>
    <t>Объем расходов на 2021 год</t>
  </si>
  <si>
    <t xml:space="preserve">Отклонения проекта 2021 г. и 2020 г. </t>
  </si>
  <si>
    <t xml:space="preserve">Размер ЕДВ, рублей </t>
  </si>
  <si>
    <t>Размер ЕДВ с учетом индексации на 3,8% с 1 февраля 2021 г.</t>
  </si>
  <si>
    <t>Расходы на ЕДВ</t>
  </si>
  <si>
    <t>Расходы на доставку (1,5%)</t>
  </si>
  <si>
    <t xml:space="preserve">Всего  расходы  </t>
  </si>
  <si>
    <t>Объем расходов без индексации с 1 февраля 2021 г.</t>
  </si>
  <si>
    <t>Размер ЕДВ, рублей</t>
  </si>
  <si>
    <t xml:space="preserve">Размер ЕДВ с индексацией 3,8% с 1 февраля 2021 г. </t>
  </si>
  <si>
    <t>Расходы на доставку ЕДВ (1,5%)</t>
  </si>
  <si>
    <t>Ожидаемое исполнение</t>
  </si>
  <si>
    <t>Ожидаемое исполнение + индексация 4%</t>
  </si>
  <si>
    <t>откл</t>
  </si>
  <si>
    <t xml:space="preserve">Отклонения проекта 2022 г. и 2021 г. </t>
  </si>
  <si>
    <t>Объем расходов без индексации с 1 февраля 2022 г.</t>
  </si>
  <si>
    <t>Отклонения проекта 2022 г. с индексацией и без индексации</t>
  </si>
  <si>
    <t>Размер ЕДВ с учетом индексации на 4,0% с 1 февраля 2022 г.</t>
  </si>
  <si>
    <t>Расходы на доставку (1,3806%)</t>
  </si>
  <si>
    <t xml:space="preserve">Размер ЕДВ с индексацией 4,0% с 1 февраля 2022 г. </t>
  </si>
  <si>
    <t>Расходы на доставку ЕДВ (1,3806%)</t>
  </si>
  <si>
    <t>Проект на 2023 с индексацией 5,5%</t>
  </si>
  <si>
    <t>Объем расходов на 2025 с индексацией 4,5%</t>
  </si>
  <si>
    <t>с индексацией 4,5%</t>
  </si>
  <si>
    <t>Объем расходов на 2025 с индексацией 7,3%</t>
  </si>
  <si>
    <r>
      <t xml:space="preserve">Отклонения 2025 г. от уточненного плана 2024 года </t>
    </r>
    <r>
      <rPr>
        <b/>
        <sz val="10"/>
        <color rgb="FF00B050"/>
        <rFont val="Times New Roman"/>
        <family val="1"/>
        <charset val="204"/>
      </rPr>
      <t>с индексацией 7,3%</t>
    </r>
  </si>
  <si>
    <t>Отклонение расчетов с индексацией 7,3% и без индексации</t>
  </si>
  <si>
    <t xml:space="preserve">Размер ЕДВ с индексацией, рублей </t>
  </si>
  <si>
    <t>Размер ЕДВ</t>
  </si>
  <si>
    <t>Размер ЕДВ с индексацией 4,5%, рублей</t>
  </si>
  <si>
    <t>без инд-ции</t>
  </si>
  <si>
    <t>с индексацией 4,5 %</t>
  </si>
  <si>
    <t>с РК
с индексацией 4,5 %</t>
  </si>
  <si>
    <t>Размер ЕДВ с индексацией 7,3 %, рублей</t>
  </si>
  <si>
    <t>Размер ЕДВ с РК
(с инд-й 7,3%)</t>
  </si>
  <si>
    <t>Расходы на ЕДВ с индексацией 4,5%</t>
  </si>
  <si>
    <t>на доставку (1,3806%) с индекс-й</t>
  </si>
  <si>
    <t>Расходы на ЕДВ с индексацией 7,3%</t>
  </si>
  <si>
    <t>Расходы на доставку (1,3806%) индекс-й</t>
  </si>
  <si>
    <t>Всего  расходы с индексацией 4,5%</t>
  </si>
  <si>
    <t>Всего  расходы с идексацией ?%</t>
  </si>
  <si>
    <t>Всего  расходы с индексацией 7,3%</t>
  </si>
  <si>
    <t xml:space="preserve">Размер ЕДВ с идексацией 4,5%, рублей </t>
  </si>
  <si>
    <t>Без инд-ции</t>
  </si>
  <si>
    <t xml:space="preserve">с индексацией 4,5%, рублей </t>
  </si>
  <si>
    <t xml:space="preserve">Размер ЕДВ с индексацией 7,3%, рублей </t>
  </si>
  <si>
    <t xml:space="preserve">с РК+индекс 4,5%, рублей </t>
  </si>
  <si>
    <t xml:space="preserve">Размер ЕДВ с РК+индекс 7,3%, рублей </t>
  </si>
  <si>
    <t>на доставку (1,3806%) индекс-й</t>
  </si>
  <si>
    <t xml:space="preserve">Всего  расходы </t>
  </si>
  <si>
    <t>23=(21*22)*12 мес</t>
  </si>
  <si>
    <t>24=(23*1,5%)+290(разовое)</t>
  </si>
  <si>
    <t>25=23+24</t>
  </si>
  <si>
    <t>28=(26*27)*12 мес</t>
  </si>
  <si>
    <t>29=(28*1,5%)+290(разовое)</t>
  </si>
  <si>
    <t>30=28+29</t>
  </si>
  <si>
    <t>34=31*(32+33)*12 мес</t>
  </si>
  <si>
    <t>35=(34*1,5%)+290(разовое)</t>
  </si>
  <si>
    <t>36=34+35</t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</si>
  <si>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</si>
  <si>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</si>
  <si>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</si>
  <si>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</si>
  <si>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</si>
  <si>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</si>
  <si>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</si>
  <si>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</si>
  <si>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</si>
  <si>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</si>
  <si>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</si>
  <si>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</si>
  <si>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</si>
  <si>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</si>
  <si>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</si>
  <si>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</si>
  <si>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</si>
  <si>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</si>
  <si>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</si>
  <si>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</si>
  <si>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Районный коэффицмент применяется на всей териттории Республики Тыва, за исключением Монгун-Тайгинского, Тере-Хольского и Тоджинского кожуунов, где районный коэффициент 1,5.</t>
  </si>
  <si>
    <t>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</si>
</sst>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"/>
    <numFmt numFmtId="165" formatCode="00\.00\.00"/>
    <numFmt numFmtId="166" formatCode="#,##0_ ;\-#,##0\ "/>
    <numFmt numFmtId="167" formatCode="_-* #,##0.00_р_._-;\-* #,##0.00_р_._-;_-* &quot;-&quot;??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52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" fillId="0" borderId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" fillId="9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" fillId="11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3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4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" fillId="8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" fillId="10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12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1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1" fillId="30" borderId="13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2" fillId="43" borderId="14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23" fillId="43" borderId="13" applyNumberFormat="0" applyAlignment="0" applyProtection="0"/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" fillId="44" borderId="15" applyNumberFormat="0">
      <alignment horizontal="right" vertical="top"/>
    </xf>
    <xf numFmtId="0" fontId="3" fillId="44" borderId="15" applyNumberFormat="0">
      <alignment horizontal="right" vertical="top"/>
    </xf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49" fontId="3" fillId="43" borderId="15">
      <alignment horizontal="left" vertical="top"/>
    </xf>
    <xf numFmtId="49" fontId="25" fillId="0" borderId="15">
      <alignment horizontal="left" vertical="top"/>
    </xf>
    <xf numFmtId="49" fontId="25" fillId="0" borderId="15">
      <alignment horizontal="left" vertical="top"/>
    </xf>
    <xf numFmtId="49" fontId="3" fillId="43" borderId="15">
      <alignment horizontal="left" vertical="top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34" borderId="15">
      <alignment horizontal="left" vertical="top" wrapText="1"/>
    </xf>
    <xf numFmtId="0" fontId="3" fillId="34" borderId="15">
      <alignment horizontal="left" vertical="top" wrapText="1"/>
    </xf>
    <xf numFmtId="0" fontId="25" fillId="0" borderId="15">
      <alignment horizontal="left" vertical="top" wrapText="1"/>
    </xf>
    <xf numFmtId="0" fontId="25" fillId="0" borderId="15">
      <alignment horizontal="left" vertical="top" wrapText="1"/>
    </xf>
    <xf numFmtId="0" fontId="3" fillId="25" borderId="15">
      <alignment horizontal="left" vertical="top" wrapText="1"/>
    </xf>
    <xf numFmtId="0" fontId="3" fillId="25" borderId="15">
      <alignment horizontal="left" vertical="top" wrapText="1"/>
    </xf>
    <xf numFmtId="0" fontId="3" fillId="45" borderId="15">
      <alignment horizontal="left" vertical="top" wrapText="1"/>
    </xf>
    <xf numFmtId="0" fontId="3" fillId="45" borderId="15">
      <alignment horizontal="left" vertical="top" wrapText="1"/>
    </xf>
    <xf numFmtId="0" fontId="3" fillId="46" borderId="15">
      <alignment horizontal="left" vertical="top" wrapText="1"/>
    </xf>
    <xf numFmtId="0" fontId="3" fillId="46" borderId="15">
      <alignment horizontal="left" vertical="top" wrapText="1"/>
    </xf>
    <xf numFmtId="0" fontId="3" fillId="47" borderId="15">
      <alignment horizontal="left" vertical="top" wrapText="1"/>
    </xf>
    <xf numFmtId="0" fontId="3" fillId="0" borderId="15">
      <alignment horizontal="left" vertical="top" wrapText="1"/>
    </xf>
    <xf numFmtId="0" fontId="3" fillId="0" borderId="15">
      <alignment horizontal="left" vertical="top" wrapText="1"/>
    </xf>
    <xf numFmtId="0" fontId="3" fillId="47" borderId="15">
      <alignment horizontal="left" vertical="top" wrapText="1"/>
    </xf>
    <xf numFmtId="0" fontId="29" fillId="0" borderId="0">
      <alignment horizontal="left" vertical="top"/>
    </xf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1" fillId="48" borderId="20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7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6" fillId="0" borderId="0"/>
    <xf numFmtId="0" fontId="3" fillId="0" borderId="0"/>
    <xf numFmtId="0" fontId="14" fillId="0" borderId="0"/>
    <xf numFmtId="0" fontId="1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5" fillId="0" borderId="0"/>
    <xf numFmtId="0" fontId="36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5" fillId="0" borderId="0"/>
    <xf numFmtId="0" fontId="1" fillId="0" borderId="0"/>
    <xf numFmtId="0" fontId="1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" fillId="34" borderId="21" applyNumberFormat="0">
      <alignment horizontal="right" vertical="top"/>
    </xf>
    <xf numFmtId="0" fontId="3" fillId="25" borderId="21" applyNumberFormat="0">
      <alignment horizontal="right" vertical="top"/>
    </xf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" fillId="45" borderId="21" applyNumberFormat="0">
      <alignment horizontal="right" vertical="top"/>
    </xf>
    <xf numFmtId="0" fontId="3" fillId="0" borderId="15" applyNumberFormat="0">
      <alignment horizontal="right" vertical="top"/>
    </xf>
    <xf numFmtId="0" fontId="3" fillId="0" borderId="15" applyNumberFormat="0">
      <alignment horizontal="right" vertical="top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" fillId="50" borderId="2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" fillId="50" borderId="22" applyNumberFormat="0" applyFont="0" applyAlignment="0" applyProtection="0"/>
    <xf numFmtId="0" fontId="3" fillId="50" borderId="22" applyNumberFormat="0" applyFont="0" applyAlignment="0" applyProtection="0"/>
    <xf numFmtId="0" fontId="3" fillId="50" borderId="22" applyNumberFormat="0" applyFont="0" applyAlignment="0" applyProtection="0"/>
    <xf numFmtId="0" fontId="3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0" fontId="36" fillId="50" borderId="22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41" fillId="49" borderId="15">
      <alignment horizontal="left" vertical="top" wrapText="1"/>
    </xf>
    <xf numFmtId="49" fontId="3" fillId="0" borderId="15">
      <alignment horizontal="left" vertical="top" wrapText="1"/>
    </xf>
    <xf numFmtId="49" fontId="3" fillId="0" borderId="15">
      <alignment horizontal="left" vertical="top" wrapText="1"/>
    </xf>
    <xf numFmtId="49" fontId="41" fillId="49" borderId="15">
      <alignment horizontal="left" vertical="top" wrapText="1"/>
    </xf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3" fillId="47" borderId="15">
      <alignment horizontal="left" vertical="top" wrapText="1"/>
    </xf>
    <xf numFmtId="0" fontId="3" fillId="0" borderId="15">
      <alignment horizontal="left" vertical="top" wrapText="1"/>
    </xf>
    <xf numFmtId="0" fontId="3" fillId="0" borderId="15">
      <alignment horizontal="left" vertical="top" wrapText="1"/>
    </xf>
    <xf numFmtId="0" fontId="3" fillId="47" borderId="15">
      <alignment horizontal="left" vertical="top" wrapText="1"/>
    </xf>
  </cellStyleXfs>
  <cellXfs count="99">
    <xf numFmtId="0" fontId="0" fillId="0" borderId="0" xfId="0"/>
    <xf numFmtId="0" fontId="3" fillId="0" borderId="0" xfId="2" applyFont="1" applyFill="1"/>
    <xf numFmtId="14" fontId="6" fillId="15" borderId="2" xfId="2" applyNumberFormat="1" applyFont="1" applyFill="1" applyBorder="1" applyAlignment="1">
      <alignment horizontal="center" vertical="center" wrapText="1"/>
    </xf>
    <xf numFmtId="0" fontId="7" fillId="15" borderId="9" xfId="2" applyNumberFormat="1" applyFont="1" applyFill="1" applyBorder="1" applyAlignment="1">
      <alignment vertical="center" wrapText="1"/>
    </xf>
    <xf numFmtId="14" fontId="6" fillId="15" borderId="4" xfId="2" applyNumberFormat="1" applyFont="1" applyFill="1" applyBorder="1" applyAlignment="1">
      <alignment vertical="center" wrapText="1"/>
    </xf>
    <xf numFmtId="14" fontId="6" fillId="15" borderId="5" xfId="2" applyNumberFormat="1" applyFont="1" applyFill="1" applyBorder="1" applyAlignment="1">
      <alignment vertical="center" wrapText="1"/>
    </xf>
    <xf numFmtId="0" fontId="6" fillId="15" borderId="2" xfId="2" applyNumberFormat="1" applyFont="1" applyFill="1" applyBorder="1" applyAlignment="1">
      <alignment horizontal="center" vertical="center" wrapText="1"/>
    </xf>
    <xf numFmtId="0" fontId="7" fillId="15" borderId="5" xfId="2" applyNumberFormat="1" applyFont="1" applyFill="1" applyBorder="1" applyAlignment="1">
      <alignment vertical="center" wrapText="1"/>
    </xf>
    <xf numFmtId="0" fontId="7" fillId="15" borderId="2" xfId="2" applyNumberFormat="1" applyFont="1" applyFill="1" applyBorder="1" applyAlignment="1">
      <alignment vertical="center" wrapText="1"/>
    </xf>
    <xf numFmtId="0" fontId="7" fillId="15" borderId="10" xfId="2" applyNumberFormat="1" applyFont="1" applyFill="1" applyBorder="1" applyAlignment="1">
      <alignment vertical="center" wrapText="1"/>
    </xf>
    <xf numFmtId="0" fontId="3" fillId="0" borderId="0" xfId="2" applyFont="1" applyFill="1" applyAlignment="1">
      <alignment horizontal="center" vertical="center"/>
    </xf>
    <xf numFmtId="0" fontId="7" fillId="15" borderId="2" xfId="2" applyNumberFormat="1" applyFont="1" applyFill="1" applyBorder="1" applyAlignment="1">
      <alignment horizontal="center" vertical="center" wrapText="1"/>
    </xf>
    <xf numFmtId="0" fontId="7" fillId="15" borderId="2" xfId="2" applyFont="1" applyFill="1" applyBorder="1" applyAlignment="1">
      <alignment horizontal="center" vertical="center" wrapText="1"/>
    </xf>
    <xf numFmtId="0" fontId="6" fillId="15" borderId="4" xfId="2" applyNumberFormat="1" applyFont="1" applyFill="1" applyBorder="1" applyAlignment="1">
      <alignment horizontal="center" vertical="center" wrapText="1"/>
    </xf>
    <xf numFmtId="0" fontId="6" fillId="15" borderId="5" xfId="2" applyNumberFormat="1" applyFont="1" applyFill="1" applyBorder="1" applyAlignment="1">
      <alignment horizontal="center" vertical="center" wrapText="1"/>
    </xf>
    <xf numFmtId="0" fontId="6" fillId="19" borderId="2" xfId="2" applyFont="1" applyFill="1" applyBorder="1" applyAlignment="1">
      <alignment horizontal="center" vertical="center" wrapText="1"/>
    </xf>
    <xf numFmtId="0" fontId="6" fillId="19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11" fillId="15" borderId="2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10" fillId="15" borderId="2" xfId="2" applyNumberFormat="1" applyFont="1" applyFill="1" applyBorder="1" applyAlignment="1">
      <alignment horizontal="center" vertical="center" wrapText="1"/>
    </xf>
    <xf numFmtId="0" fontId="10" fillId="17" borderId="2" xfId="2" applyNumberFormat="1" applyFont="1" applyFill="1" applyBorder="1" applyAlignment="1">
      <alignment horizontal="center" vertical="center" wrapText="1"/>
    </xf>
    <xf numFmtId="0" fontId="6" fillId="18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10" fillId="20" borderId="2" xfId="2" applyNumberFormat="1" applyFont="1" applyFill="1" applyBorder="1" applyAlignment="1">
      <alignment horizontal="center" vertical="center" wrapText="1"/>
    </xf>
    <xf numFmtId="0" fontId="10" fillId="21" borderId="2" xfId="2" applyNumberFormat="1" applyFont="1" applyFill="1" applyBorder="1" applyAlignment="1">
      <alignment horizontal="center" vertical="center" wrapText="1"/>
    </xf>
    <xf numFmtId="0" fontId="8" fillId="15" borderId="2" xfId="2" applyNumberFormat="1" applyFont="1" applyFill="1" applyBorder="1" applyAlignment="1">
      <alignment horizontal="center" vertical="center" wrapText="1"/>
    </xf>
    <xf numFmtId="0" fontId="13" fillId="22" borderId="2" xfId="2" applyFont="1" applyFill="1" applyBorder="1"/>
    <xf numFmtId="0" fontId="8" fillId="23" borderId="2" xfId="2" applyNumberFormat="1" applyFont="1" applyFill="1" applyBorder="1" applyAlignment="1">
      <alignment horizontal="center" vertical="center" wrapText="1"/>
    </xf>
    <xf numFmtId="0" fontId="8" fillId="19" borderId="2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3" fillId="15" borderId="2" xfId="2" applyFont="1" applyFill="1" applyBorder="1"/>
    <xf numFmtId="0" fontId="8" fillId="21" borderId="2" xfId="2" applyNumberFormat="1" applyFont="1" applyFill="1" applyBorder="1" applyAlignment="1">
      <alignment horizontal="center" vertical="center" wrapText="1"/>
    </xf>
    <xf numFmtId="0" fontId="13" fillId="21" borderId="2" xfId="2" applyFont="1" applyFill="1" applyBorder="1"/>
    <xf numFmtId="0" fontId="13" fillId="15" borderId="0" xfId="2" applyFont="1" applyFill="1"/>
    <xf numFmtId="164" fontId="6" fillId="15" borderId="2" xfId="2" applyNumberFormat="1" applyFont="1" applyFill="1" applyBorder="1" applyAlignment="1">
      <alignment horizontal="center" vertical="center" wrapText="1"/>
    </xf>
    <xf numFmtId="3" fontId="6" fillId="15" borderId="2" xfId="2" applyNumberFormat="1" applyFont="1" applyFill="1" applyBorder="1" applyAlignment="1">
      <alignment horizontal="center" vertical="center" wrapText="1"/>
    </xf>
    <xf numFmtId="164" fontId="6" fillId="24" borderId="2" xfId="2" applyNumberFormat="1" applyFont="1" applyFill="1" applyBorder="1" applyAlignment="1">
      <alignment horizontal="center" vertical="center" wrapText="1"/>
    </xf>
    <xf numFmtId="3" fontId="7" fillId="15" borderId="2" xfId="2" applyNumberFormat="1" applyFont="1" applyFill="1" applyBorder="1" applyAlignment="1">
      <alignment horizontal="center" vertical="center" wrapText="1"/>
    </xf>
    <xf numFmtId="3" fontId="7" fillId="22" borderId="2" xfId="2" applyNumberFormat="1" applyFont="1" applyFill="1" applyBorder="1" applyAlignment="1">
      <alignment horizontal="center" vertical="center" wrapText="1"/>
    </xf>
    <xf numFmtId="164" fontId="7" fillId="22" borderId="2" xfId="2" applyNumberFormat="1" applyFont="1" applyFill="1" applyBorder="1" applyAlignment="1">
      <alignment horizontal="center" vertical="center" wrapText="1"/>
    </xf>
    <xf numFmtId="164" fontId="3" fillId="19" borderId="0" xfId="2" applyNumberFormat="1" applyFont="1" applyFill="1" applyAlignment="1">
      <alignment wrapText="1"/>
    </xf>
    <xf numFmtId="0" fontId="9" fillId="0" borderId="2" xfId="2" applyFont="1" applyFill="1" applyBorder="1" applyAlignment="1">
      <alignment horizontal="center" vertical="center" wrapText="1"/>
    </xf>
    <xf numFmtId="165" fontId="9" fillId="0" borderId="2" xfId="3" applyNumberFormat="1" applyFont="1" applyFill="1" applyBorder="1" applyAlignment="1" applyProtection="1">
      <alignment horizontal="center" vertical="center"/>
      <protection hidden="1"/>
    </xf>
    <xf numFmtId="166" fontId="9" fillId="19" borderId="2" xfId="1" applyNumberFormat="1" applyFont="1" applyFill="1" applyBorder="1" applyAlignment="1">
      <alignment horizontal="center" vertical="center"/>
    </xf>
    <xf numFmtId="164" fontId="9" fillId="0" borderId="2" xfId="4" applyNumberFormat="1" applyFont="1" applyBorder="1" applyAlignment="1">
      <alignment horizontal="center" vertical="center"/>
    </xf>
    <xf numFmtId="166" fontId="15" fillId="0" borderId="2" xfId="1" applyNumberFormat="1" applyFont="1" applyBorder="1" applyAlignment="1">
      <alignment horizontal="center" vertical="center" wrapText="1"/>
    </xf>
    <xf numFmtId="164" fontId="9" fillId="0" borderId="2" xfId="5" applyNumberFormat="1" applyFont="1" applyBorder="1" applyAlignment="1">
      <alignment horizontal="center" vertical="center"/>
    </xf>
    <xf numFmtId="164" fontId="9" fillId="0" borderId="2" xfId="6" applyNumberFormat="1" applyFont="1" applyBorder="1" applyAlignment="1">
      <alignment horizontal="center" vertical="center"/>
    </xf>
    <xf numFmtId="164" fontId="9" fillId="19" borderId="2" xfId="2" applyNumberFormat="1" applyFont="1" applyFill="1" applyBorder="1" applyAlignment="1">
      <alignment horizontal="center" vertical="center"/>
    </xf>
    <xf numFmtId="164" fontId="6" fillId="19" borderId="2" xfId="2" applyNumberFormat="1" applyFont="1" applyFill="1" applyBorder="1" applyAlignment="1">
      <alignment horizontal="center" vertical="center"/>
    </xf>
    <xf numFmtId="166" fontId="15" fillId="0" borderId="2" xfId="7" applyNumberFormat="1" applyFont="1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3" fontId="9" fillId="19" borderId="2" xfId="2" applyNumberFormat="1" applyFont="1" applyFill="1" applyBorder="1" applyAlignment="1">
      <alignment horizontal="center" vertical="center"/>
    </xf>
    <xf numFmtId="164" fontId="9" fillId="0" borderId="2" xfId="8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164" fontId="6" fillId="15" borderId="2" xfId="2" applyNumberFormat="1" applyFont="1" applyFill="1" applyBorder="1" applyAlignment="1">
      <alignment horizontal="center" vertical="center"/>
    </xf>
    <xf numFmtId="3" fontId="9" fillId="0" borderId="2" xfId="9" applyNumberFormat="1" applyFont="1" applyFill="1" applyBorder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/>
    </xf>
    <xf numFmtId="3" fontId="7" fillId="15" borderId="2" xfId="2" applyNumberFormat="1" applyFont="1" applyFill="1" applyBorder="1" applyAlignment="1">
      <alignment horizontal="center" vertical="center"/>
    </xf>
    <xf numFmtId="3" fontId="16" fillId="19" borderId="2" xfId="2" applyNumberFormat="1" applyFont="1" applyFill="1" applyBorder="1" applyAlignment="1">
      <alignment horizontal="center" vertical="center"/>
    </xf>
    <xf numFmtId="166" fontId="17" fillId="0" borderId="2" xfId="7" applyNumberFormat="1" applyFont="1" applyBorder="1" applyAlignment="1">
      <alignment horizontal="center" vertical="center"/>
    </xf>
    <xf numFmtId="3" fontId="16" fillId="0" borderId="2" xfId="8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3" fontId="7" fillId="21" borderId="2" xfId="2" applyNumberFormat="1" applyFont="1" applyFill="1" applyBorder="1" applyAlignment="1">
      <alignment horizontal="center" vertical="center"/>
    </xf>
    <xf numFmtId="164" fontId="16" fillId="0" borderId="2" xfId="8" applyNumberFormat="1" applyFont="1" applyFill="1" applyBorder="1" applyAlignment="1">
      <alignment horizontal="center" vertical="center"/>
    </xf>
    <xf numFmtId="164" fontId="7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/>
    <xf numFmtId="165" fontId="9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1" fontId="9" fillId="0" borderId="0" xfId="2" applyNumberFormat="1" applyFont="1" applyFill="1" applyAlignment="1">
      <alignment vertical="center"/>
    </xf>
    <xf numFmtId="1" fontId="9" fillId="0" borderId="0" xfId="2" applyNumberFormat="1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3" fontId="9" fillId="0" borderId="0" xfId="2" applyNumberFormat="1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6" fillId="15" borderId="3" xfId="2" applyNumberFormat="1" applyFont="1" applyFill="1" applyBorder="1" applyAlignment="1">
      <alignment horizontal="center" vertical="center" wrapText="1"/>
    </xf>
    <xf numFmtId="0" fontId="6" fillId="15" borderId="4" xfId="2" applyNumberFormat="1" applyFont="1" applyFill="1" applyBorder="1" applyAlignment="1">
      <alignment horizontal="center" vertical="center" wrapText="1"/>
    </xf>
    <xf numFmtId="0" fontId="6" fillId="15" borderId="5" xfId="2" applyNumberFormat="1" applyFont="1" applyFill="1" applyBorder="1" applyAlignment="1">
      <alignment horizontal="center" vertical="center" wrapText="1"/>
    </xf>
    <xf numFmtId="0" fontId="6" fillId="15" borderId="2" xfId="2" applyNumberFormat="1" applyFont="1" applyFill="1" applyBorder="1" applyAlignment="1">
      <alignment horizontal="center" vertical="center" wrapText="1"/>
    </xf>
    <xf numFmtId="0" fontId="7" fillId="15" borderId="7" xfId="2" applyNumberFormat="1" applyFont="1" applyFill="1" applyBorder="1" applyAlignment="1">
      <alignment horizontal="center" vertical="center" wrapText="1"/>
    </xf>
    <xf numFmtId="0" fontId="7" fillId="15" borderId="8" xfId="2" applyNumberFormat="1" applyFont="1" applyFill="1" applyBorder="1" applyAlignment="1">
      <alignment horizontal="center" vertical="center" wrapText="1"/>
    </xf>
    <xf numFmtId="0" fontId="7" fillId="15" borderId="9" xfId="2" applyNumberFormat="1" applyFont="1" applyFill="1" applyBorder="1" applyAlignment="1">
      <alignment horizontal="center" vertical="center" wrapText="1"/>
    </xf>
    <xf numFmtId="0" fontId="7" fillId="15" borderId="11" xfId="2" applyNumberFormat="1" applyFont="1" applyFill="1" applyBorder="1" applyAlignment="1">
      <alignment horizontal="center" vertical="center" wrapText="1"/>
    </xf>
    <xf numFmtId="0" fontId="7" fillId="15" borderId="10" xfId="2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10" fillId="0" borderId="12" xfId="2" applyNumberFormat="1" applyFont="1" applyFill="1" applyBorder="1" applyAlignment="1">
      <alignment horizontal="center" vertical="center" wrapText="1"/>
    </xf>
    <xf numFmtId="14" fontId="6" fillId="15" borderId="3" xfId="2" applyNumberFormat="1" applyFont="1" applyFill="1" applyBorder="1" applyAlignment="1">
      <alignment horizontal="center" vertical="center" wrapText="1"/>
    </xf>
    <xf numFmtId="14" fontId="6" fillId="15" borderId="4" xfId="2" applyNumberFormat="1" applyFont="1" applyFill="1" applyBorder="1" applyAlignment="1">
      <alignment horizontal="center" vertical="center" wrapText="1"/>
    </xf>
    <xf numFmtId="14" fontId="6" fillId="15" borderId="2" xfId="2" applyNumberFormat="1" applyFont="1" applyFill="1" applyBorder="1" applyAlignment="1">
      <alignment horizontal="center" vertical="center" wrapText="1"/>
    </xf>
    <xf numFmtId="14" fontId="6" fillId="16" borderId="3" xfId="2" applyNumberFormat="1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15" borderId="2" xfId="2" applyNumberFormat="1" applyFont="1" applyFill="1" applyBorder="1" applyAlignment="1">
      <alignment horizontal="center" vertical="center" wrapText="1"/>
    </xf>
    <xf numFmtId="0" fontId="7" fillId="15" borderId="2" xfId="2" applyFont="1" applyFill="1" applyBorder="1" applyAlignment="1">
      <alignment horizontal="center" vertical="center" wrapText="1"/>
    </xf>
    <xf numFmtId="14" fontId="4" fillId="0" borderId="0" xfId="2" applyNumberFormat="1" applyFont="1" applyFill="1" applyBorder="1" applyAlignment="1">
      <alignment horizontal="center" vertical="center" wrapText="1"/>
    </xf>
    <xf numFmtId="14" fontId="4" fillId="0" borderId="11" xfId="2" applyNumberFormat="1" applyFont="1" applyFill="1" applyBorder="1" applyAlignment="1">
      <alignment horizontal="center" vertical="center" wrapText="1"/>
    </xf>
  </cellXfs>
  <cellStyles count="1952">
    <cellStyle name="20% - Акцент1 10" xfId="10"/>
    <cellStyle name="20% - Акцент1 11" xfId="11"/>
    <cellStyle name="20% - Акцент1 12" xfId="12"/>
    <cellStyle name="20% - Акцент1 13" xfId="13"/>
    <cellStyle name="20% - Акцент1 14" xfId="14"/>
    <cellStyle name="20% - Акцент1 15" xfId="15"/>
    <cellStyle name="20% - Акцент1 16" xfId="16"/>
    <cellStyle name="20% - Акцент1 17" xfId="17"/>
    <cellStyle name="20% - Акцент1 18" xfId="18"/>
    <cellStyle name="20% - Акцент1 19" xfId="19"/>
    <cellStyle name="20% - Акцент1 2" xfId="20"/>
    <cellStyle name="20% — акцент1 2" xfId="21"/>
    <cellStyle name="20% - Акцент1 20" xfId="22"/>
    <cellStyle name="20% - Акцент1 21" xfId="23"/>
    <cellStyle name="20% - Акцент1 22" xfId="24"/>
    <cellStyle name="20% - Акцент1 23" xfId="25"/>
    <cellStyle name="20% - Акцент1 24" xfId="26"/>
    <cellStyle name="20% - Акцент1 3" xfId="27"/>
    <cellStyle name="20% - Акцент1 4" xfId="28"/>
    <cellStyle name="20% - Акцент1 5" xfId="29"/>
    <cellStyle name="20% - Акцент1 6" xfId="30"/>
    <cellStyle name="20% - Акцент1 7" xfId="31"/>
    <cellStyle name="20% - Акцент1 8" xfId="32"/>
    <cellStyle name="20% - Акцент1 9" xfId="33"/>
    <cellStyle name="20% - Акцент2 10" xfId="34"/>
    <cellStyle name="20% - Акцент2 11" xfId="35"/>
    <cellStyle name="20% - Акцент2 12" xfId="36"/>
    <cellStyle name="20% - Акцент2 13" xfId="37"/>
    <cellStyle name="20% - Акцент2 14" xfId="38"/>
    <cellStyle name="20% - Акцент2 15" xfId="39"/>
    <cellStyle name="20% - Акцент2 16" xfId="40"/>
    <cellStyle name="20% - Акцент2 17" xfId="41"/>
    <cellStyle name="20% - Акцент2 18" xfId="42"/>
    <cellStyle name="20% - Акцент2 19" xfId="43"/>
    <cellStyle name="20% - Акцент2 2" xfId="44"/>
    <cellStyle name="20% — акцент2 2" xfId="45"/>
    <cellStyle name="20% - Акцент2 20" xfId="46"/>
    <cellStyle name="20% - Акцент2 21" xfId="47"/>
    <cellStyle name="20% - Акцент2 22" xfId="48"/>
    <cellStyle name="20% - Акцент2 23" xfId="49"/>
    <cellStyle name="20% - Акцент2 24" xfId="50"/>
    <cellStyle name="20% - Акцент2 3" xfId="51"/>
    <cellStyle name="20% - Акцент2 4" xfId="52"/>
    <cellStyle name="20% - Акцент2 5" xfId="53"/>
    <cellStyle name="20% - Акцент2 6" xfId="54"/>
    <cellStyle name="20% - Акцент2 7" xfId="55"/>
    <cellStyle name="20% - Акцент2 8" xfId="56"/>
    <cellStyle name="20% - Акцент2 9" xfId="57"/>
    <cellStyle name="20% - Акцент3 10" xfId="58"/>
    <cellStyle name="20% - Акцент3 11" xfId="59"/>
    <cellStyle name="20% - Акцент3 12" xfId="60"/>
    <cellStyle name="20% - Акцент3 13" xfId="61"/>
    <cellStyle name="20% - Акцент3 14" xfId="62"/>
    <cellStyle name="20% - Акцент3 15" xfId="63"/>
    <cellStyle name="20% - Акцент3 16" xfId="64"/>
    <cellStyle name="20% - Акцент3 17" xfId="65"/>
    <cellStyle name="20% - Акцент3 18" xfId="66"/>
    <cellStyle name="20% - Акцент3 19" xfId="67"/>
    <cellStyle name="20% - Акцент3 2" xfId="68"/>
    <cellStyle name="20% — акцент3 2" xfId="69"/>
    <cellStyle name="20% - Акцент3 20" xfId="70"/>
    <cellStyle name="20% - Акцент3 21" xfId="71"/>
    <cellStyle name="20% - Акцент3 22" xfId="72"/>
    <cellStyle name="20% - Акцент3 23" xfId="73"/>
    <cellStyle name="20% - Акцент3 24" xfId="74"/>
    <cellStyle name="20% - Акцент3 3" xfId="75"/>
    <cellStyle name="20% - Акцент3 4" xfId="76"/>
    <cellStyle name="20% - Акцент3 5" xfId="77"/>
    <cellStyle name="20% - Акцент3 6" xfId="78"/>
    <cellStyle name="20% - Акцент3 7" xfId="79"/>
    <cellStyle name="20% - Акцент3 8" xfId="80"/>
    <cellStyle name="20% - Акцент3 9" xfId="81"/>
    <cellStyle name="20% - Акцент4 10" xfId="82"/>
    <cellStyle name="20% - Акцент4 11" xfId="83"/>
    <cellStyle name="20% - Акцент4 12" xfId="84"/>
    <cellStyle name="20% - Акцент4 13" xfId="85"/>
    <cellStyle name="20% - Акцент4 14" xfId="86"/>
    <cellStyle name="20% - Акцент4 15" xfId="87"/>
    <cellStyle name="20% - Акцент4 16" xfId="88"/>
    <cellStyle name="20% - Акцент4 17" xfId="89"/>
    <cellStyle name="20% - Акцент4 18" xfId="90"/>
    <cellStyle name="20% - Акцент4 19" xfId="91"/>
    <cellStyle name="20% - Акцент4 2" xfId="92"/>
    <cellStyle name="20% — акцент4 2" xfId="93"/>
    <cellStyle name="20% - Акцент4 20" xfId="94"/>
    <cellStyle name="20% - Акцент4 21" xfId="95"/>
    <cellStyle name="20% - Акцент4 22" xfId="96"/>
    <cellStyle name="20% - Акцент4 23" xfId="97"/>
    <cellStyle name="20% - Акцент4 24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- Акцент5 10" xfId="106"/>
    <cellStyle name="20% - Акцент5 11" xfId="107"/>
    <cellStyle name="20% - Акцент5 12" xfId="108"/>
    <cellStyle name="20% - Акцент5 13" xfId="109"/>
    <cellStyle name="20% - Акцент5 14" xfId="110"/>
    <cellStyle name="20% - Акцент5 15" xfId="111"/>
    <cellStyle name="20% - Акцент5 16" xfId="112"/>
    <cellStyle name="20% - Акцент5 17" xfId="113"/>
    <cellStyle name="20% - Акцент5 18" xfId="114"/>
    <cellStyle name="20% - Акцент5 19" xfId="115"/>
    <cellStyle name="20% - Акцент5 2" xfId="116"/>
    <cellStyle name="20% — акцент5 2" xfId="117"/>
    <cellStyle name="20% - Акцент5 20" xfId="118"/>
    <cellStyle name="20% - Акцент5 21" xfId="119"/>
    <cellStyle name="20% - Акцент5 22" xfId="120"/>
    <cellStyle name="20% - Акцент5 23" xfId="121"/>
    <cellStyle name="20% - Акцент5 24" xfId="122"/>
    <cellStyle name="20% - Акцент5 3" xfId="123"/>
    <cellStyle name="20% - Акцент5 4" xfId="124"/>
    <cellStyle name="20% - Акцент5 5" xfId="125"/>
    <cellStyle name="20% - Акцент5 6" xfId="126"/>
    <cellStyle name="20% - Акцент5 7" xfId="127"/>
    <cellStyle name="20% - Акцент5 8" xfId="128"/>
    <cellStyle name="20% - Акцент5 9" xfId="129"/>
    <cellStyle name="20% - Акцент6 10" xfId="130"/>
    <cellStyle name="20% - Акцент6 11" xfId="131"/>
    <cellStyle name="20% - Акцент6 12" xfId="132"/>
    <cellStyle name="20% - Акцент6 13" xfId="133"/>
    <cellStyle name="20% - Акцент6 14" xfId="134"/>
    <cellStyle name="20% - Акцент6 15" xfId="135"/>
    <cellStyle name="20% - Акцент6 16" xfId="136"/>
    <cellStyle name="20% - Акцент6 17" xfId="137"/>
    <cellStyle name="20% - Акцент6 18" xfId="138"/>
    <cellStyle name="20% - Акцент6 19" xfId="139"/>
    <cellStyle name="20% - Акцент6 2" xfId="140"/>
    <cellStyle name="20% — акцент6 2" xfId="141"/>
    <cellStyle name="20% - Акцент6 20" xfId="142"/>
    <cellStyle name="20% - Акцент6 21" xfId="143"/>
    <cellStyle name="20% - Акцент6 22" xfId="144"/>
    <cellStyle name="20% - Акцент6 23" xfId="145"/>
    <cellStyle name="20% - Акцент6 24" xfId="146"/>
    <cellStyle name="20% - Акцент6 3" xfId="147"/>
    <cellStyle name="20% - Акцент6 4" xfId="148"/>
    <cellStyle name="20% - Акцент6 5" xfId="149"/>
    <cellStyle name="20% - Акцент6 6" xfId="150"/>
    <cellStyle name="20% - Акцент6 7" xfId="151"/>
    <cellStyle name="20% - Акцент6 8" xfId="152"/>
    <cellStyle name="20% - Акцент6 9" xfId="153"/>
    <cellStyle name="40% - Акцент1 10" xfId="154"/>
    <cellStyle name="40% - Акцент1 11" xfId="155"/>
    <cellStyle name="40% - Акцент1 12" xfId="156"/>
    <cellStyle name="40% - Акцент1 13" xfId="157"/>
    <cellStyle name="40% - Акцент1 14" xfId="158"/>
    <cellStyle name="40% - Акцент1 15" xfId="159"/>
    <cellStyle name="40% - Акцент1 16" xfId="160"/>
    <cellStyle name="40% - Акцент1 17" xfId="161"/>
    <cellStyle name="40% - Акцент1 18" xfId="162"/>
    <cellStyle name="40% - Акцент1 19" xfId="163"/>
    <cellStyle name="40% - Акцент1 2" xfId="164"/>
    <cellStyle name="40% — акцент1 2" xfId="165"/>
    <cellStyle name="40% - Акцент1 20" xfId="166"/>
    <cellStyle name="40% - Акцент1 21" xfId="167"/>
    <cellStyle name="40% - Акцент1 22" xfId="168"/>
    <cellStyle name="40% - Акцент1 23" xfId="169"/>
    <cellStyle name="40% - Акцент1 24" xfId="170"/>
    <cellStyle name="40% - Акцент1 3" xfId="171"/>
    <cellStyle name="40% - Акцент1 4" xfId="172"/>
    <cellStyle name="40% - Акцент1 5" xfId="173"/>
    <cellStyle name="40% - Акцент1 6" xfId="174"/>
    <cellStyle name="40% - Акцент1 7" xfId="175"/>
    <cellStyle name="40% - Акцент1 8" xfId="176"/>
    <cellStyle name="40% - Акцент1 9" xfId="177"/>
    <cellStyle name="40% - Акцент2 10" xfId="178"/>
    <cellStyle name="40% - Акцент2 11" xfId="179"/>
    <cellStyle name="40% - Акцент2 12" xfId="180"/>
    <cellStyle name="40% - Акцент2 13" xfId="181"/>
    <cellStyle name="40% - Акцент2 14" xfId="182"/>
    <cellStyle name="40% - Акцент2 15" xfId="183"/>
    <cellStyle name="40% - Акцент2 16" xfId="184"/>
    <cellStyle name="40% - Акцент2 17" xfId="185"/>
    <cellStyle name="40% - Акцент2 18" xfId="186"/>
    <cellStyle name="40% - Акцент2 19" xfId="187"/>
    <cellStyle name="40% - Акцент2 2" xfId="188"/>
    <cellStyle name="40% — акцент2 2" xfId="189"/>
    <cellStyle name="40% - Акцент2 20" xfId="190"/>
    <cellStyle name="40% - Акцент2 21" xfId="191"/>
    <cellStyle name="40% - Акцент2 22" xfId="192"/>
    <cellStyle name="40% - Акцент2 23" xfId="193"/>
    <cellStyle name="40% - Акцент2 24" xfId="194"/>
    <cellStyle name="40% - Акцент2 3" xfId="195"/>
    <cellStyle name="40% - Акцент2 4" xfId="196"/>
    <cellStyle name="40% - Акцент2 5" xfId="197"/>
    <cellStyle name="40% - Акцент2 6" xfId="198"/>
    <cellStyle name="40% - Акцент2 7" xfId="199"/>
    <cellStyle name="40% - Акцент2 8" xfId="200"/>
    <cellStyle name="40% - Акцент2 9" xfId="201"/>
    <cellStyle name="40% - Акцент3 10" xfId="202"/>
    <cellStyle name="40% - Акцент3 11" xfId="203"/>
    <cellStyle name="40% - Акцент3 12" xfId="204"/>
    <cellStyle name="40% - Акцент3 13" xfId="205"/>
    <cellStyle name="40% - Акцент3 14" xfId="206"/>
    <cellStyle name="40% - Акцент3 15" xfId="207"/>
    <cellStyle name="40% - Акцент3 16" xfId="208"/>
    <cellStyle name="40% - Акцент3 17" xfId="209"/>
    <cellStyle name="40% - Акцент3 18" xfId="210"/>
    <cellStyle name="40% - Акцент3 19" xfId="211"/>
    <cellStyle name="40% - Акцент3 2" xfId="212"/>
    <cellStyle name="40% — акцент3 2" xfId="213"/>
    <cellStyle name="40% - Акцент3 20" xfId="214"/>
    <cellStyle name="40% - Акцент3 21" xfId="215"/>
    <cellStyle name="40% - Акцент3 22" xfId="216"/>
    <cellStyle name="40% - Акцент3 23" xfId="217"/>
    <cellStyle name="40% - Акцент3 24" xfId="218"/>
    <cellStyle name="40% - Акцент3 3" xfId="219"/>
    <cellStyle name="40% - Акцент3 4" xfId="220"/>
    <cellStyle name="40% - Акцент3 5" xfId="221"/>
    <cellStyle name="40% - Акцент3 6" xfId="222"/>
    <cellStyle name="40% - Акцент3 7" xfId="223"/>
    <cellStyle name="40% - Акцент3 8" xfId="224"/>
    <cellStyle name="40% - Акцент3 9" xfId="225"/>
    <cellStyle name="40% - Акцент4 10" xfId="226"/>
    <cellStyle name="40% - Акцент4 11" xfId="227"/>
    <cellStyle name="40% - Акцент4 12" xfId="228"/>
    <cellStyle name="40% - Акцент4 13" xfId="229"/>
    <cellStyle name="40% - Акцент4 14" xfId="230"/>
    <cellStyle name="40% - Акцент4 15" xfId="231"/>
    <cellStyle name="40% - Акцент4 16" xfId="232"/>
    <cellStyle name="40% - Акцент4 17" xfId="233"/>
    <cellStyle name="40% - Акцент4 18" xfId="234"/>
    <cellStyle name="40% - Акцент4 19" xfId="235"/>
    <cellStyle name="40% - Акцент4 2" xfId="236"/>
    <cellStyle name="40% — акцент4 2" xfId="237"/>
    <cellStyle name="40% - Акцент4 20" xfId="238"/>
    <cellStyle name="40% - Акцент4 21" xfId="239"/>
    <cellStyle name="40% - Акцент4 22" xfId="240"/>
    <cellStyle name="40% - Акцент4 23" xfId="241"/>
    <cellStyle name="40% - Акцент4 24" xfId="242"/>
    <cellStyle name="40% - Акцент4 3" xfId="243"/>
    <cellStyle name="40% - Акцент4 4" xfId="244"/>
    <cellStyle name="40% - Акцент4 5" xfId="245"/>
    <cellStyle name="40% - Акцент4 6" xfId="246"/>
    <cellStyle name="40% - Акцент4 7" xfId="247"/>
    <cellStyle name="40% - Акцент4 8" xfId="248"/>
    <cellStyle name="40% - Акцент4 9" xfId="249"/>
    <cellStyle name="40% - Акцент5 10" xfId="250"/>
    <cellStyle name="40% - Акцент5 11" xfId="251"/>
    <cellStyle name="40% - Акцент5 12" xfId="252"/>
    <cellStyle name="40% - Акцент5 13" xfId="253"/>
    <cellStyle name="40% - Акцент5 14" xfId="254"/>
    <cellStyle name="40% - Акцент5 15" xfId="255"/>
    <cellStyle name="40% - Акцент5 16" xfId="256"/>
    <cellStyle name="40% - Акцент5 17" xfId="257"/>
    <cellStyle name="40% - Акцент5 18" xfId="258"/>
    <cellStyle name="40% - Акцент5 19" xfId="259"/>
    <cellStyle name="40% - Акцент5 2" xfId="260"/>
    <cellStyle name="40% — акцент5 2" xfId="261"/>
    <cellStyle name="40% - Акцент5 20" xfId="262"/>
    <cellStyle name="40% - Акцент5 21" xfId="263"/>
    <cellStyle name="40% - Акцент5 22" xfId="264"/>
    <cellStyle name="40% - Акцент5 23" xfId="265"/>
    <cellStyle name="40% - Акцент5 24" xfId="266"/>
    <cellStyle name="40% - Акцент5 3" xfId="267"/>
    <cellStyle name="40% - Акцент5 4" xfId="268"/>
    <cellStyle name="40% - Акцент5 5" xfId="269"/>
    <cellStyle name="40% - Акцент5 6" xfId="270"/>
    <cellStyle name="40% - Акцент5 7" xfId="271"/>
    <cellStyle name="40% - Акцент5 8" xfId="272"/>
    <cellStyle name="40% - Акцент5 9" xfId="273"/>
    <cellStyle name="40% - Акцент6 10" xfId="274"/>
    <cellStyle name="40% - Акцент6 11" xfId="275"/>
    <cellStyle name="40% - Акцент6 12" xfId="276"/>
    <cellStyle name="40% - Акцент6 13" xfId="277"/>
    <cellStyle name="40% - Акцент6 14" xfId="278"/>
    <cellStyle name="40% - Акцент6 15" xfId="279"/>
    <cellStyle name="40% - Акцент6 16" xfId="280"/>
    <cellStyle name="40% - Акцент6 17" xfId="281"/>
    <cellStyle name="40% - Акцент6 18" xfId="282"/>
    <cellStyle name="40% - Акцент6 19" xfId="283"/>
    <cellStyle name="40% - Акцент6 2" xfId="284"/>
    <cellStyle name="40% — акцент6 2" xfId="285"/>
    <cellStyle name="40% - Акцент6 20" xfId="286"/>
    <cellStyle name="40% - Акцент6 21" xfId="287"/>
    <cellStyle name="40% - Акцент6 22" xfId="288"/>
    <cellStyle name="40% - Акцент6 23" xfId="289"/>
    <cellStyle name="40% - Акцент6 24" xfId="290"/>
    <cellStyle name="40% - Акцент6 3" xfId="291"/>
    <cellStyle name="40% - Акцент6 4" xfId="292"/>
    <cellStyle name="40% - Акцент6 5" xfId="293"/>
    <cellStyle name="40% - Акцент6 6" xfId="294"/>
    <cellStyle name="40% - Акцент6 7" xfId="295"/>
    <cellStyle name="40% - Акцент6 8" xfId="296"/>
    <cellStyle name="40% - Акцент6 9" xfId="297"/>
    <cellStyle name="60% - Акцент1 10" xfId="298"/>
    <cellStyle name="60% - Акцент1 11" xfId="299"/>
    <cellStyle name="60% - Акцент1 12" xfId="300"/>
    <cellStyle name="60% - Акцент1 13" xfId="301"/>
    <cellStyle name="60% - Акцент1 14" xfId="302"/>
    <cellStyle name="60% - Акцент1 15" xfId="303"/>
    <cellStyle name="60% - Акцент1 16" xfId="304"/>
    <cellStyle name="60% - Акцент1 17" xfId="305"/>
    <cellStyle name="60% - Акцент1 18" xfId="306"/>
    <cellStyle name="60% - Акцент1 19" xfId="307"/>
    <cellStyle name="60% - Акцент1 2" xfId="308"/>
    <cellStyle name="60% - Акцент1 20" xfId="309"/>
    <cellStyle name="60% - Акцент1 21" xfId="310"/>
    <cellStyle name="60% - Акцент1 22" xfId="311"/>
    <cellStyle name="60% - Акцент1 23" xfId="312"/>
    <cellStyle name="60% - Акцент1 24" xfId="313"/>
    <cellStyle name="60% - Акцент1 3" xfId="314"/>
    <cellStyle name="60% - Акцент1 4" xfId="315"/>
    <cellStyle name="60% - Акцент1 5" xfId="316"/>
    <cellStyle name="60% - Акцент1 6" xfId="317"/>
    <cellStyle name="60% - Акцент1 7" xfId="318"/>
    <cellStyle name="60% - Акцент1 8" xfId="319"/>
    <cellStyle name="60% - Акцент1 9" xfId="320"/>
    <cellStyle name="60% - Акцент2 10" xfId="321"/>
    <cellStyle name="60% - Акцент2 11" xfId="322"/>
    <cellStyle name="60% - Акцент2 12" xfId="323"/>
    <cellStyle name="60% - Акцент2 13" xfId="324"/>
    <cellStyle name="60% - Акцент2 14" xfId="325"/>
    <cellStyle name="60% - Акцент2 15" xfId="326"/>
    <cellStyle name="60% - Акцент2 16" xfId="327"/>
    <cellStyle name="60% - Акцент2 17" xfId="328"/>
    <cellStyle name="60% - Акцент2 18" xfId="329"/>
    <cellStyle name="60% - Акцент2 19" xfId="330"/>
    <cellStyle name="60% - Акцент2 2" xfId="331"/>
    <cellStyle name="60% - Акцент2 20" xfId="332"/>
    <cellStyle name="60% - Акцент2 21" xfId="333"/>
    <cellStyle name="60% - Акцент2 22" xfId="334"/>
    <cellStyle name="60% - Акцент2 23" xfId="335"/>
    <cellStyle name="60% - Акцент2 24" xfId="336"/>
    <cellStyle name="60% - Акцент2 3" xfId="337"/>
    <cellStyle name="60% - Акцент2 4" xfId="338"/>
    <cellStyle name="60% - Акцент2 5" xfId="339"/>
    <cellStyle name="60% - Акцент2 6" xfId="340"/>
    <cellStyle name="60% - Акцент2 7" xfId="341"/>
    <cellStyle name="60% - Акцент2 8" xfId="342"/>
    <cellStyle name="60% - Акцент2 9" xfId="343"/>
    <cellStyle name="60% - Акцент3 10" xfId="344"/>
    <cellStyle name="60% - Акцент3 11" xfId="345"/>
    <cellStyle name="60% - Акцент3 12" xfId="346"/>
    <cellStyle name="60% - Акцент3 13" xfId="347"/>
    <cellStyle name="60% - Акцент3 14" xfId="348"/>
    <cellStyle name="60% - Акцент3 15" xfId="349"/>
    <cellStyle name="60% - Акцент3 16" xfId="350"/>
    <cellStyle name="60% - Акцент3 17" xfId="351"/>
    <cellStyle name="60% - Акцент3 18" xfId="352"/>
    <cellStyle name="60% - Акцент3 19" xfId="353"/>
    <cellStyle name="60% - Акцент3 2" xfId="354"/>
    <cellStyle name="60% - Акцент3 20" xfId="355"/>
    <cellStyle name="60% - Акцент3 21" xfId="356"/>
    <cellStyle name="60% - Акцент3 22" xfId="357"/>
    <cellStyle name="60% - Акцент3 23" xfId="358"/>
    <cellStyle name="60% - Акцент3 24" xfId="359"/>
    <cellStyle name="60% - Акцент3 3" xfId="360"/>
    <cellStyle name="60% - Акцент3 4" xfId="361"/>
    <cellStyle name="60% - Акцент3 5" xfId="362"/>
    <cellStyle name="60% - Акцент3 6" xfId="363"/>
    <cellStyle name="60% - Акцент3 7" xfId="364"/>
    <cellStyle name="60% - Акцент3 8" xfId="365"/>
    <cellStyle name="60% - Акцент3 9" xfId="366"/>
    <cellStyle name="60% - Акцент4 10" xfId="367"/>
    <cellStyle name="60% - Акцент4 11" xfId="368"/>
    <cellStyle name="60% - Акцент4 12" xfId="369"/>
    <cellStyle name="60% - Акцент4 13" xfId="370"/>
    <cellStyle name="60% - Акцент4 14" xfId="371"/>
    <cellStyle name="60% - Акцент4 15" xfId="372"/>
    <cellStyle name="60% - Акцент4 16" xfId="373"/>
    <cellStyle name="60% - Акцент4 17" xfId="374"/>
    <cellStyle name="60% - Акцент4 18" xfId="375"/>
    <cellStyle name="60% - Акцент4 19" xfId="376"/>
    <cellStyle name="60% - Акцент4 2" xfId="377"/>
    <cellStyle name="60% - Акцент4 20" xfId="378"/>
    <cellStyle name="60% - Акцент4 21" xfId="379"/>
    <cellStyle name="60% - Акцент4 22" xfId="380"/>
    <cellStyle name="60% - Акцент4 23" xfId="381"/>
    <cellStyle name="60% - Акцент4 24" xfId="382"/>
    <cellStyle name="60% - Акцент4 3" xfId="383"/>
    <cellStyle name="60% - Акцент4 4" xfId="384"/>
    <cellStyle name="60% - Акцент4 5" xfId="385"/>
    <cellStyle name="60% - Акцент4 6" xfId="386"/>
    <cellStyle name="60% - Акцент4 7" xfId="387"/>
    <cellStyle name="60% - Акцент4 8" xfId="388"/>
    <cellStyle name="60% - Акцент4 9" xfId="389"/>
    <cellStyle name="60% - Акцент5 10" xfId="390"/>
    <cellStyle name="60% - Акцент5 11" xfId="391"/>
    <cellStyle name="60% - Акцент5 12" xfId="392"/>
    <cellStyle name="60% - Акцент5 13" xfId="393"/>
    <cellStyle name="60% - Акцент5 14" xfId="394"/>
    <cellStyle name="60% - Акцент5 15" xfId="395"/>
    <cellStyle name="60% - Акцент5 16" xfId="396"/>
    <cellStyle name="60% - Акцент5 17" xfId="397"/>
    <cellStyle name="60% - Акцент5 18" xfId="398"/>
    <cellStyle name="60% - Акцент5 19" xfId="399"/>
    <cellStyle name="60% - Акцент5 2" xfId="400"/>
    <cellStyle name="60% - Акцент5 20" xfId="401"/>
    <cellStyle name="60% - Акцент5 21" xfId="402"/>
    <cellStyle name="60% - Акцент5 22" xfId="403"/>
    <cellStyle name="60% - Акцент5 23" xfId="404"/>
    <cellStyle name="60% - Акцент5 24" xfId="405"/>
    <cellStyle name="60% - Акцент5 3" xfId="406"/>
    <cellStyle name="60% - Акцент5 4" xfId="407"/>
    <cellStyle name="60% - Акцент5 5" xfId="408"/>
    <cellStyle name="60% - Акцент5 6" xfId="409"/>
    <cellStyle name="60% - Акцент5 7" xfId="410"/>
    <cellStyle name="60% - Акцент5 8" xfId="411"/>
    <cellStyle name="60% - Акцент5 9" xfId="412"/>
    <cellStyle name="60% - Акцент6 10" xfId="413"/>
    <cellStyle name="60% - Акцент6 11" xfId="414"/>
    <cellStyle name="60% - Акцент6 12" xfId="415"/>
    <cellStyle name="60% - Акцент6 13" xfId="416"/>
    <cellStyle name="60% - Акцент6 14" xfId="417"/>
    <cellStyle name="60% - Акцент6 15" xfId="418"/>
    <cellStyle name="60% - Акцент6 16" xfId="419"/>
    <cellStyle name="60% - Акцент6 17" xfId="420"/>
    <cellStyle name="60% - Акцент6 18" xfId="421"/>
    <cellStyle name="60% - Акцент6 19" xfId="422"/>
    <cellStyle name="60% - Акцент6 2" xfId="423"/>
    <cellStyle name="60% - Акцент6 20" xfId="424"/>
    <cellStyle name="60% - Акцент6 21" xfId="425"/>
    <cellStyle name="60% - Акцент6 22" xfId="426"/>
    <cellStyle name="60% - Акцент6 23" xfId="427"/>
    <cellStyle name="60% - Акцент6 24" xfId="428"/>
    <cellStyle name="60% - Акцент6 3" xfId="429"/>
    <cellStyle name="60% - Акцент6 4" xfId="430"/>
    <cellStyle name="60% - Акцент6 5" xfId="431"/>
    <cellStyle name="60% - Акцент6 6" xfId="432"/>
    <cellStyle name="60% - Акцент6 7" xfId="433"/>
    <cellStyle name="60% - Акцент6 8" xfId="434"/>
    <cellStyle name="60% - Акцент6 9" xfId="435"/>
    <cellStyle name="Normal" xfId="436"/>
    <cellStyle name="Normal 2" xfId="437"/>
    <cellStyle name="Normal 2 2" xfId="438"/>
    <cellStyle name="Normal 2 2 2" xfId="439"/>
    <cellStyle name="Normal 2 3" xfId="440"/>
    <cellStyle name="Normal 3" xfId="441"/>
    <cellStyle name="Normal 3 2" xfId="442"/>
    <cellStyle name="Normal 4" xfId="443"/>
    <cellStyle name="Normal 5" xfId="444"/>
    <cellStyle name="SAPBEXstdItemX 5" xfId="445"/>
    <cellStyle name="Акцент1 10" xfId="446"/>
    <cellStyle name="Акцент1 11" xfId="447"/>
    <cellStyle name="Акцент1 12" xfId="448"/>
    <cellStyle name="Акцент1 13" xfId="449"/>
    <cellStyle name="Акцент1 14" xfId="450"/>
    <cellStyle name="Акцент1 15" xfId="451"/>
    <cellStyle name="Акцент1 16" xfId="452"/>
    <cellStyle name="Акцент1 17" xfId="453"/>
    <cellStyle name="Акцент1 18" xfId="454"/>
    <cellStyle name="Акцент1 19" xfId="455"/>
    <cellStyle name="Акцент1 2" xfId="456"/>
    <cellStyle name="Акцент1 20" xfId="457"/>
    <cellStyle name="Акцент1 21" xfId="458"/>
    <cellStyle name="Акцент1 22" xfId="459"/>
    <cellStyle name="Акцент1 23" xfId="460"/>
    <cellStyle name="Акцент1 24" xfId="461"/>
    <cellStyle name="Акцент1 3" xfId="462"/>
    <cellStyle name="Акцент1 4" xfId="463"/>
    <cellStyle name="Акцент1 5" xfId="464"/>
    <cellStyle name="Акцент1 6" xfId="465"/>
    <cellStyle name="Акцент1 7" xfId="466"/>
    <cellStyle name="Акцент1 8" xfId="467"/>
    <cellStyle name="Акцент1 9" xfId="468"/>
    <cellStyle name="Акцент2 10" xfId="469"/>
    <cellStyle name="Акцент2 11" xfId="470"/>
    <cellStyle name="Акцент2 12" xfId="471"/>
    <cellStyle name="Акцент2 13" xfId="472"/>
    <cellStyle name="Акцент2 14" xfId="473"/>
    <cellStyle name="Акцент2 15" xfId="474"/>
    <cellStyle name="Акцент2 16" xfId="475"/>
    <cellStyle name="Акцент2 17" xfId="476"/>
    <cellStyle name="Акцент2 18" xfId="477"/>
    <cellStyle name="Акцент2 19" xfId="478"/>
    <cellStyle name="Акцент2 2" xfId="479"/>
    <cellStyle name="Акцент2 20" xfId="480"/>
    <cellStyle name="Акцент2 21" xfId="481"/>
    <cellStyle name="Акцент2 22" xfId="482"/>
    <cellStyle name="Акцент2 23" xfId="483"/>
    <cellStyle name="Акцент2 24" xfId="484"/>
    <cellStyle name="Акцент2 3" xfId="485"/>
    <cellStyle name="Акцент2 4" xfId="486"/>
    <cellStyle name="Акцент2 5" xfId="487"/>
    <cellStyle name="Акцент2 6" xfId="488"/>
    <cellStyle name="Акцент2 7" xfId="489"/>
    <cellStyle name="Акцент2 8" xfId="490"/>
    <cellStyle name="Акцент2 9" xfId="491"/>
    <cellStyle name="Акцент3 10" xfId="492"/>
    <cellStyle name="Акцент3 11" xfId="493"/>
    <cellStyle name="Акцент3 12" xfId="494"/>
    <cellStyle name="Акцент3 13" xfId="495"/>
    <cellStyle name="Акцент3 14" xfId="496"/>
    <cellStyle name="Акцент3 15" xfId="497"/>
    <cellStyle name="Акцент3 16" xfId="498"/>
    <cellStyle name="Акцент3 17" xfId="499"/>
    <cellStyle name="Акцент3 18" xfId="500"/>
    <cellStyle name="Акцент3 19" xfId="501"/>
    <cellStyle name="Акцент3 2" xfId="502"/>
    <cellStyle name="Акцент3 20" xfId="503"/>
    <cellStyle name="Акцент3 21" xfId="504"/>
    <cellStyle name="Акцент3 22" xfId="505"/>
    <cellStyle name="Акцент3 23" xfId="506"/>
    <cellStyle name="Акцент3 24" xfId="507"/>
    <cellStyle name="Акцент3 3" xfId="508"/>
    <cellStyle name="Акцент3 4" xfId="509"/>
    <cellStyle name="Акцент3 5" xfId="510"/>
    <cellStyle name="Акцент3 6" xfId="511"/>
    <cellStyle name="Акцент3 7" xfId="512"/>
    <cellStyle name="Акцент3 8" xfId="513"/>
    <cellStyle name="Акцент3 9" xfId="514"/>
    <cellStyle name="Акцент4 10" xfId="515"/>
    <cellStyle name="Акцент4 11" xfId="516"/>
    <cellStyle name="Акцент4 12" xfId="517"/>
    <cellStyle name="Акцент4 13" xfId="518"/>
    <cellStyle name="Акцент4 14" xfId="519"/>
    <cellStyle name="Акцент4 15" xfId="520"/>
    <cellStyle name="Акцент4 16" xfId="521"/>
    <cellStyle name="Акцент4 17" xfId="522"/>
    <cellStyle name="Акцент4 18" xfId="523"/>
    <cellStyle name="Акцент4 19" xfId="524"/>
    <cellStyle name="Акцент4 2" xfId="525"/>
    <cellStyle name="Акцент4 20" xfId="526"/>
    <cellStyle name="Акцент4 21" xfId="527"/>
    <cellStyle name="Акцент4 22" xfId="528"/>
    <cellStyle name="Акцент4 23" xfId="529"/>
    <cellStyle name="Акцент4 24" xfId="530"/>
    <cellStyle name="Акцент4 3" xfId="531"/>
    <cellStyle name="Акцент4 4" xfId="532"/>
    <cellStyle name="Акцент4 5" xfId="533"/>
    <cellStyle name="Акцент4 6" xfId="534"/>
    <cellStyle name="Акцент4 7" xfId="535"/>
    <cellStyle name="Акцент4 8" xfId="536"/>
    <cellStyle name="Акцент4 9" xfId="537"/>
    <cellStyle name="Акцент5 10" xfId="538"/>
    <cellStyle name="Акцент5 11" xfId="539"/>
    <cellStyle name="Акцент5 12" xfId="540"/>
    <cellStyle name="Акцент5 13" xfId="541"/>
    <cellStyle name="Акцент5 14" xfId="542"/>
    <cellStyle name="Акцент5 15" xfId="543"/>
    <cellStyle name="Акцент5 16" xfId="544"/>
    <cellStyle name="Акцент5 17" xfId="545"/>
    <cellStyle name="Акцент5 18" xfId="546"/>
    <cellStyle name="Акцент5 19" xfId="547"/>
    <cellStyle name="Акцент5 2" xfId="548"/>
    <cellStyle name="Акцент5 20" xfId="549"/>
    <cellStyle name="Акцент5 21" xfId="550"/>
    <cellStyle name="Акцент5 22" xfId="551"/>
    <cellStyle name="Акцент5 23" xfId="552"/>
    <cellStyle name="Акцент5 24" xfId="553"/>
    <cellStyle name="Акцент5 3" xfId="554"/>
    <cellStyle name="Акцент5 4" xfId="555"/>
    <cellStyle name="Акцент5 5" xfId="556"/>
    <cellStyle name="Акцент5 6" xfId="557"/>
    <cellStyle name="Акцент5 7" xfId="558"/>
    <cellStyle name="Акцент5 8" xfId="559"/>
    <cellStyle name="Акцент5 9" xfId="560"/>
    <cellStyle name="Акцент6 10" xfId="561"/>
    <cellStyle name="Акцент6 11" xfId="562"/>
    <cellStyle name="Акцент6 12" xfId="563"/>
    <cellStyle name="Акцент6 13" xfId="564"/>
    <cellStyle name="Акцент6 14" xfId="565"/>
    <cellStyle name="Акцент6 15" xfId="566"/>
    <cellStyle name="Акцент6 16" xfId="567"/>
    <cellStyle name="Акцент6 17" xfId="568"/>
    <cellStyle name="Акцент6 18" xfId="569"/>
    <cellStyle name="Акцент6 19" xfId="570"/>
    <cellStyle name="Акцент6 2" xfId="571"/>
    <cellStyle name="Акцент6 20" xfId="572"/>
    <cellStyle name="Акцент6 21" xfId="573"/>
    <cellStyle name="Акцент6 22" xfId="574"/>
    <cellStyle name="Акцент6 23" xfId="575"/>
    <cellStyle name="Акцент6 24" xfId="576"/>
    <cellStyle name="Акцент6 3" xfId="577"/>
    <cellStyle name="Акцент6 4" xfId="578"/>
    <cellStyle name="Акцент6 5" xfId="579"/>
    <cellStyle name="Акцент6 6" xfId="580"/>
    <cellStyle name="Акцент6 7" xfId="581"/>
    <cellStyle name="Акцент6 8" xfId="582"/>
    <cellStyle name="Акцент6 9" xfId="583"/>
    <cellStyle name="Ввод  10" xfId="584"/>
    <cellStyle name="Ввод  10 2" xfId="585"/>
    <cellStyle name="Ввод  11" xfId="586"/>
    <cellStyle name="Ввод  11 2" xfId="587"/>
    <cellStyle name="Ввод  12" xfId="588"/>
    <cellStyle name="Ввод  12 2" xfId="589"/>
    <cellStyle name="Ввод  13" xfId="590"/>
    <cellStyle name="Ввод  13 2" xfId="591"/>
    <cellStyle name="Ввод  14" xfId="592"/>
    <cellStyle name="Ввод  14 2" xfId="593"/>
    <cellStyle name="Ввод  15" xfId="594"/>
    <cellStyle name="Ввод  15 2" xfId="595"/>
    <cellStyle name="Ввод  16" xfId="596"/>
    <cellStyle name="Ввод  16 2" xfId="597"/>
    <cellStyle name="Ввод  17" xfId="598"/>
    <cellStyle name="Ввод  17 2" xfId="599"/>
    <cellStyle name="Ввод  18" xfId="600"/>
    <cellStyle name="Ввод  18 2" xfId="601"/>
    <cellStyle name="Ввод  19" xfId="602"/>
    <cellStyle name="Ввод  19 2" xfId="603"/>
    <cellStyle name="Ввод  2" xfId="604"/>
    <cellStyle name="Ввод  2 2" xfId="605"/>
    <cellStyle name="Ввод  20" xfId="606"/>
    <cellStyle name="Ввод  20 2" xfId="607"/>
    <cellStyle name="Ввод  21" xfId="608"/>
    <cellStyle name="Ввод  21 2" xfId="609"/>
    <cellStyle name="Ввод  22" xfId="610"/>
    <cellStyle name="Ввод  22 2" xfId="611"/>
    <cellStyle name="Ввод  23" xfId="612"/>
    <cellStyle name="Ввод  23 2" xfId="613"/>
    <cellStyle name="Ввод  24" xfId="614"/>
    <cellStyle name="Ввод  24 2" xfId="615"/>
    <cellStyle name="Ввод  3" xfId="616"/>
    <cellStyle name="Ввод  3 2" xfId="617"/>
    <cellStyle name="Ввод  4" xfId="618"/>
    <cellStyle name="Ввод  4 2" xfId="619"/>
    <cellStyle name="Ввод  5" xfId="620"/>
    <cellStyle name="Ввод  5 2" xfId="621"/>
    <cellStyle name="Ввод  6" xfId="622"/>
    <cellStyle name="Ввод  6 2" xfId="623"/>
    <cellStyle name="Ввод  7" xfId="624"/>
    <cellStyle name="Ввод  7 2" xfId="625"/>
    <cellStyle name="Ввод  8" xfId="626"/>
    <cellStyle name="Ввод  8 2" xfId="627"/>
    <cellStyle name="Ввод  9" xfId="628"/>
    <cellStyle name="Ввод  9 2" xfId="629"/>
    <cellStyle name="Вывод 10" xfId="630"/>
    <cellStyle name="Вывод 10 2" xfId="631"/>
    <cellStyle name="Вывод 11" xfId="632"/>
    <cellStyle name="Вывод 11 2" xfId="633"/>
    <cellStyle name="Вывод 12" xfId="634"/>
    <cellStyle name="Вывод 12 2" xfId="635"/>
    <cellStyle name="Вывод 13" xfId="636"/>
    <cellStyle name="Вывод 13 2" xfId="637"/>
    <cellStyle name="Вывод 14" xfId="638"/>
    <cellStyle name="Вывод 14 2" xfId="639"/>
    <cellStyle name="Вывод 15" xfId="640"/>
    <cellStyle name="Вывод 15 2" xfId="641"/>
    <cellStyle name="Вывод 16" xfId="642"/>
    <cellStyle name="Вывод 16 2" xfId="643"/>
    <cellStyle name="Вывод 17" xfId="644"/>
    <cellStyle name="Вывод 17 2" xfId="645"/>
    <cellStyle name="Вывод 18" xfId="646"/>
    <cellStyle name="Вывод 18 2" xfId="647"/>
    <cellStyle name="Вывод 19" xfId="648"/>
    <cellStyle name="Вывод 19 2" xfId="649"/>
    <cellStyle name="Вывод 2" xfId="650"/>
    <cellStyle name="Вывод 2 2" xfId="651"/>
    <cellStyle name="Вывод 20" xfId="652"/>
    <cellStyle name="Вывод 20 2" xfId="653"/>
    <cellStyle name="Вывод 21" xfId="654"/>
    <cellStyle name="Вывод 21 2" xfId="655"/>
    <cellStyle name="Вывод 22" xfId="656"/>
    <cellStyle name="Вывод 22 2" xfId="657"/>
    <cellStyle name="Вывод 23" xfId="658"/>
    <cellStyle name="Вывод 23 2" xfId="659"/>
    <cellStyle name="Вывод 24" xfId="660"/>
    <cellStyle name="Вывод 24 2" xfId="661"/>
    <cellStyle name="Вывод 3" xfId="662"/>
    <cellStyle name="Вывод 3 2" xfId="663"/>
    <cellStyle name="Вывод 4" xfId="664"/>
    <cellStyle name="Вывод 4 2" xfId="665"/>
    <cellStyle name="Вывод 5" xfId="666"/>
    <cellStyle name="Вывод 5 2" xfId="667"/>
    <cellStyle name="Вывод 6" xfId="668"/>
    <cellStyle name="Вывод 6 2" xfId="669"/>
    <cellStyle name="Вывод 7" xfId="670"/>
    <cellStyle name="Вывод 7 2" xfId="671"/>
    <cellStyle name="Вывод 8" xfId="672"/>
    <cellStyle name="Вывод 8 2" xfId="673"/>
    <cellStyle name="Вывод 9" xfId="674"/>
    <cellStyle name="Вывод 9 2" xfId="675"/>
    <cellStyle name="Вычисление 10" xfId="676"/>
    <cellStyle name="Вычисление 10 2" xfId="677"/>
    <cellStyle name="Вычисление 11" xfId="678"/>
    <cellStyle name="Вычисление 11 2" xfId="679"/>
    <cellStyle name="Вычисление 12" xfId="680"/>
    <cellStyle name="Вычисление 12 2" xfId="681"/>
    <cellStyle name="Вычисление 13" xfId="682"/>
    <cellStyle name="Вычисление 13 2" xfId="683"/>
    <cellStyle name="Вычисление 14" xfId="684"/>
    <cellStyle name="Вычисление 14 2" xfId="685"/>
    <cellStyle name="Вычисление 15" xfId="686"/>
    <cellStyle name="Вычисление 15 2" xfId="687"/>
    <cellStyle name="Вычисление 16" xfId="688"/>
    <cellStyle name="Вычисление 16 2" xfId="689"/>
    <cellStyle name="Вычисление 17" xfId="690"/>
    <cellStyle name="Вычисление 17 2" xfId="691"/>
    <cellStyle name="Вычисление 18" xfId="692"/>
    <cellStyle name="Вычисление 18 2" xfId="693"/>
    <cellStyle name="Вычисление 19" xfId="694"/>
    <cellStyle name="Вычисление 19 2" xfId="695"/>
    <cellStyle name="Вычисление 2" xfId="696"/>
    <cellStyle name="Вычисление 2 2" xfId="697"/>
    <cellStyle name="Вычисление 20" xfId="698"/>
    <cellStyle name="Вычисление 20 2" xfId="699"/>
    <cellStyle name="Вычисление 21" xfId="700"/>
    <cellStyle name="Вычисление 21 2" xfId="701"/>
    <cellStyle name="Вычисление 22" xfId="702"/>
    <cellStyle name="Вычисление 22 2" xfId="703"/>
    <cellStyle name="Вычисление 23" xfId="704"/>
    <cellStyle name="Вычисление 23 2" xfId="705"/>
    <cellStyle name="Вычисление 24" xfId="706"/>
    <cellStyle name="Вычисление 24 2" xfId="707"/>
    <cellStyle name="Вычисление 3" xfId="708"/>
    <cellStyle name="Вычисление 3 2" xfId="709"/>
    <cellStyle name="Вычисление 4" xfId="710"/>
    <cellStyle name="Вычисление 4 2" xfId="711"/>
    <cellStyle name="Вычисление 5" xfId="712"/>
    <cellStyle name="Вычисление 5 2" xfId="713"/>
    <cellStyle name="Вычисление 6" xfId="714"/>
    <cellStyle name="Вычисление 6 2" xfId="715"/>
    <cellStyle name="Вычисление 7" xfId="716"/>
    <cellStyle name="Вычисление 7 2" xfId="717"/>
    <cellStyle name="Вычисление 8" xfId="718"/>
    <cellStyle name="Вычисление 8 2" xfId="719"/>
    <cellStyle name="Вычисление 9" xfId="720"/>
    <cellStyle name="Вычисление 9 2" xfId="721"/>
    <cellStyle name="Данные (редактируемые)" xfId="722"/>
    <cellStyle name="Данные (редактируемые) 2" xfId="723"/>
    <cellStyle name="Данные (только для чтения)" xfId="724"/>
    <cellStyle name="Данные (только для чтения) 2" xfId="725"/>
    <cellStyle name="Данные для удаления" xfId="726"/>
    <cellStyle name="Данные для удаления 2" xfId="727"/>
    <cellStyle name="Денежный 2" xfId="728"/>
    <cellStyle name="Денежный 3" xfId="729"/>
    <cellStyle name="Заголовки полей" xfId="730"/>
    <cellStyle name="Заголовки полей [печать]" xfId="731"/>
    <cellStyle name="Заголовки полей [печать] 2" xfId="732"/>
    <cellStyle name="Заголовки полей 2" xfId="733"/>
    <cellStyle name="Заголовок 1 10" xfId="734"/>
    <cellStyle name="Заголовок 1 11" xfId="735"/>
    <cellStyle name="Заголовок 1 12" xfId="736"/>
    <cellStyle name="Заголовок 1 13" xfId="737"/>
    <cellStyle name="Заголовок 1 14" xfId="738"/>
    <cellStyle name="Заголовок 1 15" xfId="739"/>
    <cellStyle name="Заголовок 1 16" xfId="740"/>
    <cellStyle name="Заголовок 1 17" xfId="741"/>
    <cellStyle name="Заголовок 1 18" xfId="742"/>
    <cellStyle name="Заголовок 1 19" xfId="743"/>
    <cellStyle name="Заголовок 1 2" xfId="744"/>
    <cellStyle name="Заголовок 1 20" xfId="745"/>
    <cellStyle name="Заголовок 1 21" xfId="746"/>
    <cellStyle name="Заголовок 1 22" xfId="747"/>
    <cellStyle name="Заголовок 1 23" xfId="748"/>
    <cellStyle name="Заголовок 1 24" xfId="749"/>
    <cellStyle name="Заголовок 1 3" xfId="750"/>
    <cellStyle name="Заголовок 1 4" xfId="751"/>
    <cellStyle name="Заголовок 1 5" xfId="752"/>
    <cellStyle name="Заголовок 1 6" xfId="753"/>
    <cellStyle name="Заголовок 1 7" xfId="754"/>
    <cellStyle name="Заголовок 1 8" xfId="755"/>
    <cellStyle name="Заголовок 1 9" xfId="756"/>
    <cellStyle name="Заголовок 2 10" xfId="757"/>
    <cellStyle name="Заголовок 2 11" xfId="758"/>
    <cellStyle name="Заголовок 2 12" xfId="759"/>
    <cellStyle name="Заголовок 2 13" xfId="760"/>
    <cellStyle name="Заголовок 2 14" xfId="761"/>
    <cellStyle name="Заголовок 2 15" xfId="762"/>
    <cellStyle name="Заголовок 2 16" xfId="763"/>
    <cellStyle name="Заголовок 2 17" xfId="764"/>
    <cellStyle name="Заголовок 2 18" xfId="765"/>
    <cellStyle name="Заголовок 2 19" xfId="766"/>
    <cellStyle name="Заголовок 2 2" xfId="767"/>
    <cellStyle name="Заголовок 2 20" xfId="768"/>
    <cellStyle name="Заголовок 2 21" xfId="769"/>
    <cellStyle name="Заголовок 2 22" xfId="770"/>
    <cellStyle name="Заголовок 2 23" xfId="771"/>
    <cellStyle name="Заголовок 2 24" xfId="772"/>
    <cellStyle name="Заголовок 2 3" xfId="773"/>
    <cellStyle name="Заголовок 2 4" xfId="774"/>
    <cellStyle name="Заголовок 2 5" xfId="775"/>
    <cellStyle name="Заголовок 2 6" xfId="776"/>
    <cellStyle name="Заголовок 2 7" xfId="777"/>
    <cellStyle name="Заголовок 2 8" xfId="778"/>
    <cellStyle name="Заголовок 2 9" xfId="779"/>
    <cellStyle name="Заголовок 3 10" xfId="780"/>
    <cellStyle name="Заголовок 3 11" xfId="781"/>
    <cellStyle name="Заголовок 3 12" xfId="782"/>
    <cellStyle name="Заголовок 3 13" xfId="783"/>
    <cellStyle name="Заголовок 3 14" xfId="784"/>
    <cellStyle name="Заголовок 3 15" xfId="785"/>
    <cellStyle name="Заголовок 3 16" xfId="786"/>
    <cellStyle name="Заголовок 3 17" xfId="787"/>
    <cellStyle name="Заголовок 3 18" xfId="788"/>
    <cellStyle name="Заголовок 3 19" xfId="789"/>
    <cellStyle name="Заголовок 3 2" xfId="790"/>
    <cellStyle name="Заголовок 3 20" xfId="791"/>
    <cellStyle name="Заголовок 3 21" xfId="792"/>
    <cellStyle name="Заголовок 3 22" xfId="793"/>
    <cellStyle name="Заголовок 3 23" xfId="794"/>
    <cellStyle name="Заголовок 3 24" xfId="795"/>
    <cellStyle name="Заголовок 3 3" xfId="796"/>
    <cellStyle name="Заголовок 3 4" xfId="797"/>
    <cellStyle name="Заголовок 3 5" xfId="798"/>
    <cellStyle name="Заголовок 3 6" xfId="799"/>
    <cellStyle name="Заголовок 3 7" xfId="800"/>
    <cellStyle name="Заголовок 3 8" xfId="801"/>
    <cellStyle name="Заголовок 3 9" xfId="802"/>
    <cellStyle name="Заголовок 4 10" xfId="803"/>
    <cellStyle name="Заголовок 4 11" xfId="804"/>
    <cellStyle name="Заголовок 4 12" xfId="805"/>
    <cellStyle name="Заголовок 4 13" xfId="806"/>
    <cellStyle name="Заголовок 4 14" xfId="807"/>
    <cellStyle name="Заголовок 4 15" xfId="808"/>
    <cellStyle name="Заголовок 4 16" xfId="809"/>
    <cellStyle name="Заголовок 4 17" xfId="810"/>
    <cellStyle name="Заголовок 4 18" xfId="811"/>
    <cellStyle name="Заголовок 4 19" xfId="812"/>
    <cellStyle name="Заголовок 4 2" xfId="813"/>
    <cellStyle name="Заголовок 4 20" xfId="814"/>
    <cellStyle name="Заголовок 4 21" xfId="815"/>
    <cellStyle name="Заголовок 4 22" xfId="816"/>
    <cellStyle name="Заголовок 4 23" xfId="817"/>
    <cellStyle name="Заголовок 4 24" xfId="818"/>
    <cellStyle name="Заголовок 4 3" xfId="819"/>
    <cellStyle name="Заголовок 4 4" xfId="820"/>
    <cellStyle name="Заголовок 4 5" xfId="821"/>
    <cellStyle name="Заголовок 4 6" xfId="822"/>
    <cellStyle name="Заголовок 4 7" xfId="823"/>
    <cellStyle name="Заголовок 4 8" xfId="824"/>
    <cellStyle name="Заголовок 4 9" xfId="825"/>
    <cellStyle name="Заголовок меры" xfId="826"/>
    <cellStyle name="Заголовок меры 2" xfId="827"/>
    <cellStyle name="Заголовок показателя [печать]" xfId="828"/>
    <cellStyle name="Заголовок показателя [печать] 2" xfId="829"/>
    <cellStyle name="Заголовок показателя константы" xfId="830"/>
    <cellStyle name="Заголовок показателя константы 2" xfId="831"/>
    <cellStyle name="Заголовок результата расчета" xfId="832"/>
    <cellStyle name="Заголовок результата расчета 2" xfId="833"/>
    <cellStyle name="Заголовок свободного показателя" xfId="834"/>
    <cellStyle name="Заголовок свободного показателя 2" xfId="835"/>
    <cellStyle name="Значение фильтра" xfId="836"/>
    <cellStyle name="Значение фильтра [печать]" xfId="837"/>
    <cellStyle name="Значение фильтра [печать] 2" xfId="838"/>
    <cellStyle name="Значение фильтра 2" xfId="839"/>
    <cellStyle name="Информация о задаче" xfId="840"/>
    <cellStyle name="Итог 10" xfId="841"/>
    <cellStyle name="Итог 10 2" xfId="842"/>
    <cellStyle name="Итог 11" xfId="843"/>
    <cellStyle name="Итог 11 2" xfId="844"/>
    <cellStyle name="Итог 12" xfId="845"/>
    <cellStyle name="Итог 12 2" xfId="846"/>
    <cellStyle name="Итог 13" xfId="847"/>
    <cellStyle name="Итог 13 2" xfId="848"/>
    <cellStyle name="Итог 14" xfId="849"/>
    <cellStyle name="Итог 14 2" xfId="850"/>
    <cellStyle name="Итог 15" xfId="851"/>
    <cellStyle name="Итог 15 2" xfId="852"/>
    <cellStyle name="Итог 16" xfId="853"/>
    <cellStyle name="Итог 16 2" xfId="854"/>
    <cellStyle name="Итог 17" xfId="855"/>
    <cellStyle name="Итог 17 2" xfId="856"/>
    <cellStyle name="Итог 18" xfId="857"/>
    <cellStyle name="Итог 18 2" xfId="858"/>
    <cellStyle name="Итог 19" xfId="859"/>
    <cellStyle name="Итог 19 2" xfId="860"/>
    <cellStyle name="Итог 2" xfId="861"/>
    <cellStyle name="Итог 2 2" xfId="862"/>
    <cellStyle name="Итог 20" xfId="863"/>
    <cellStyle name="Итог 20 2" xfId="864"/>
    <cellStyle name="Итог 21" xfId="865"/>
    <cellStyle name="Итог 21 2" xfId="866"/>
    <cellStyle name="Итог 22" xfId="867"/>
    <cellStyle name="Итог 22 2" xfId="868"/>
    <cellStyle name="Итог 23" xfId="869"/>
    <cellStyle name="Итог 23 2" xfId="870"/>
    <cellStyle name="Итог 24" xfId="871"/>
    <cellStyle name="Итог 24 2" xfId="872"/>
    <cellStyle name="Итог 3" xfId="873"/>
    <cellStyle name="Итог 3 2" xfId="874"/>
    <cellStyle name="Итог 4" xfId="875"/>
    <cellStyle name="Итог 4 2" xfId="876"/>
    <cellStyle name="Итог 5" xfId="877"/>
    <cellStyle name="Итог 5 2" xfId="878"/>
    <cellStyle name="Итог 6" xfId="879"/>
    <cellStyle name="Итог 6 2" xfId="880"/>
    <cellStyle name="Итог 7" xfId="881"/>
    <cellStyle name="Итог 7 2" xfId="882"/>
    <cellStyle name="Итог 8" xfId="883"/>
    <cellStyle name="Итог 8 2" xfId="884"/>
    <cellStyle name="Итог 9" xfId="885"/>
    <cellStyle name="Итог 9 2" xfId="886"/>
    <cellStyle name="Контрольная ячейка 10" xfId="887"/>
    <cellStyle name="Контрольная ячейка 11" xfId="888"/>
    <cellStyle name="Контрольная ячейка 12" xfId="889"/>
    <cellStyle name="Контрольная ячейка 13" xfId="890"/>
    <cellStyle name="Контрольная ячейка 14" xfId="891"/>
    <cellStyle name="Контрольная ячейка 15" xfId="892"/>
    <cellStyle name="Контрольная ячейка 16" xfId="893"/>
    <cellStyle name="Контрольная ячейка 17" xfId="894"/>
    <cellStyle name="Контрольная ячейка 18" xfId="895"/>
    <cellStyle name="Контрольная ячейка 19" xfId="896"/>
    <cellStyle name="Контрольная ячейка 2" xfId="897"/>
    <cellStyle name="Контрольная ячейка 20" xfId="898"/>
    <cellStyle name="Контрольная ячейка 21" xfId="899"/>
    <cellStyle name="Контрольная ячейка 22" xfId="900"/>
    <cellStyle name="Контрольная ячейка 23" xfId="901"/>
    <cellStyle name="Контрольная ячейка 24" xfId="902"/>
    <cellStyle name="Контрольная ячейка 3" xfId="903"/>
    <cellStyle name="Контрольная ячейка 4" xfId="904"/>
    <cellStyle name="Контрольная ячейка 5" xfId="905"/>
    <cellStyle name="Контрольная ячейка 6" xfId="906"/>
    <cellStyle name="Контрольная ячейка 7" xfId="907"/>
    <cellStyle name="Контрольная ячейка 8" xfId="908"/>
    <cellStyle name="Контрольная ячейка 9" xfId="909"/>
    <cellStyle name="Название 10" xfId="910"/>
    <cellStyle name="Название 11" xfId="911"/>
    <cellStyle name="Название 12" xfId="912"/>
    <cellStyle name="Название 13" xfId="913"/>
    <cellStyle name="Название 14" xfId="914"/>
    <cellStyle name="Название 15" xfId="915"/>
    <cellStyle name="Название 16" xfId="916"/>
    <cellStyle name="Название 17" xfId="917"/>
    <cellStyle name="Название 18" xfId="918"/>
    <cellStyle name="Название 19" xfId="919"/>
    <cellStyle name="Название 2" xfId="920"/>
    <cellStyle name="Название 2 2" xfId="921"/>
    <cellStyle name="Название 20" xfId="922"/>
    <cellStyle name="Название 21" xfId="923"/>
    <cellStyle name="Название 22" xfId="924"/>
    <cellStyle name="Название 23" xfId="925"/>
    <cellStyle name="Название 24" xfId="926"/>
    <cellStyle name="Название 25" xfId="927"/>
    <cellStyle name="Название 3" xfId="928"/>
    <cellStyle name="Название 4" xfId="929"/>
    <cellStyle name="Название 5" xfId="930"/>
    <cellStyle name="Название 6" xfId="931"/>
    <cellStyle name="Название 7" xfId="932"/>
    <cellStyle name="Название 8" xfId="933"/>
    <cellStyle name="Название 9" xfId="934"/>
    <cellStyle name="Нейтральный 10" xfId="935"/>
    <cellStyle name="Нейтральный 11" xfId="936"/>
    <cellStyle name="Нейтральный 12" xfId="937"/>
    <cellStyle name="Нейтральный 13" xfId="938"/>
    <cellStyle name="Нейтральный 14" xfId="939"/>
    <cellStyle name="Нейтральный 15" xfId="940"/>
    <cellStyle name="Нейтральный 16" xfId="941"/>
    <cellStyle name="Нейтральный 17" xfId="942"/>
    <cellStyle name="Нейтральный 18" xfId="943"/>
    <cellStyle name="Нейтральный 19" xfId="944"/>
    <cellStyle name="Нейтральный 2" xfId="945"/>
    <cellStyle name="Нейтральный 20" xfId="946"/>
    <cellStyle name="Нейтральный 21" xfId="947"/>
    <cellStyle name="Нейтральный 22" xfId="948"/>
    <cellStyle name="Нейтральный 23" xfId="949"/>
    <cellStyle name="Нейтральный 24" xfId="950"/>
    <cellStyle name="Нейтральный 3" xfId="951"/>
    <cellStyle name="Нейтральный 4" xfId="952"/>
    <cellStyle name="Нейтральный 5" xfId="953"/>
    <cellStyle name="Нейтральный 6" xfId="954"/>
    <cellStyle name="Нейтральный 7" xfId="955"/>
    <cellStyle name="Нейтральный 8" xfId="956"/>
    <cellStyle name="Нейтральный 9" xfId="957"/>
    <cellStyle name="Обычный" xfId="0" builtinId="0"/>
    <cellStyle name="Обычный 10" xfId="6"/>
    <cellStyle name="Обычный 10 2" xfId="958"/>
    <cellStyle name="Обычный 11" xfId="959"/>
    <cellStyle name="Обычный 11 2" xfId="960"/>
    <cellStyle name="Обычный 11 2 2" xfId="961"/>
    <cellStyle name="Обычный 11 2 2 2" xfId="962"/>
    <cellStyle name="Обычный 11 2 3" xfId="963"/>
    <cellStyle name="Обычный 11 2 3 2" xfId="964"/>
    <cellStyle name="Обычный 11 2 4" xfId="965"/>
    <cellStyle name="Обычный 11 2 5" xfId="966"/>
    <cellStyle name="Обычный 11 3" xfId="967"/>
    <cellStyle name="Обычный 11 3 2" xfId="968"/>
    <cellStyle name="Обычный 11 4" xfId="969"/>
    <cellStyle name="Обычный 11 4 2" xfId="970"/>
    <cellStyle name="Обычный 11 5" xfId="971"/>
    <cellStyle name="Обычный 11 6" xfId="972"/>
    <cellStyle name="Обычный 11 7" xfId="973"/>
    <cellStyle name="Обычный 12" xfId="974"/>
    <cellStyle name="Обычный 12 2" xfId="975"/>
    <cellStyle name="Обычный 12 2 2" xfId="976"/>
    <cellStyle name="Обычный 12 2 2 2" xfId="977"/>
    <cellStyle name="Обычный 12 2 2 2 2" xfId="978"/>
    <cellStyle name="Обычный 12 2 2 2 2 2" xfId="979"/>
    <cellStyle name="Обычный 12 2 2 2 3" xfId="980"/>
    <cellStyle name="Обычный 12 2 2 2 3 2" xfId="981"/>
    <cellStyle name="Обычный 12 2 2 2 4" xfId="982"/>
    <cellStyle name="Обычный 12 2 2 3" xfId="983"/>
    <cellStyle name="Обычный 12 2 2 3 2" xfId="984"/>
    <cellStyle name="Обычный 12 2 2 4" xfId="985"/>
    <cellStyle name="Обычный 12 2 2 4 2" xfId="986"/>
    <cellStyle name="Обычный 12 2 2 5" xfId="987"/>
    <cellStyle name="Обычный 12 2 3" xfId="988"/>
    <cellStyle name="Обычный 12 2 3 2" xfId="989"/>
    <cellStyle name="Обычный 12 2 3 2 2" xfId="990"/>
    <cellStyle name="Обычный 12 2 3 2 2 2" xfId="991"/>
    <cellStyle name="Обычный 12 2 3 2 2 2 10" xfId="992"/>
    <cellStyle name="Обычный 12 2 3 2 2 2 10 2" xfId="993"/>
    <cellStyle name="Обычный 12 2 3 2 2 2 11" xfId="994"/>
    <cellStyle name="Обычный 12 2 3 2 2 2 2" xfId="995"/>
    <cellStyle name="Обычный 12 2 3 2 2 2 2 2" xfId="996"/>
    <cellStyle name="Обычный 12 2 3 2 2 2 3" xfId="997"/>
    <cellStyle name="Обычный 12 2 3 2 2 2 3 2" xfId="998"/>
    <cellStyle name="Обычный 12 2 3 2 2 2 4" xfId="999"/>
    <cellStyle name="Обычный 12 2 3 2 2 2 4 2" xfId="1000"/>
    <cellStyle name="Обычный 12 2 3 2 2 2 5" xfId="1001"/>
    <cellStyle name="Обычный 12 2 3 2 2 2 5 2" xfId="1002"/>
    <cellStyle name="Обычный 12 2 3 2 2 2 6" xfId="1003"/>
    <cellStyle name="Обычный 12 2 3 2 2 2 6 2" xfId="1004"/>
    <cellStyle name="Обычный 12 2 3 2 2 2 7" xfId="1005"/>
    <cellStyle name="Обычный 12 2 3 2 2 2 7 2" xfId="1006"/>
    <cellStyle name="Обычный 12 2 3 2 2 2 8" xfId="1007"/>
    <cellStyle name="Обычный 12 2 3 2 2 2 8 2" xfId="1008"/>
    <cellStyle name="Обычный 12 2 3 2 2 2 9" xfId="1009"/>
    <cellStyle name="Обычный 12 2 3 2 2 2 9 2" xfId="1010"/>
    <cellStyle name="Обычный 12 2 3 2 2 3" xfId="1011"/>
    <cellStyle name="Обычный 12 2 3 2 2 3 2" xfId="1012"/>
    <cellStyle name="Обычный 12 2 3 2 2 4" xfId="1013"/>
    <cellStyle name="Обычный 12 2 3 2 2 4 2" xfId="1014"/>
    <cellStyle name="Обычный 12 2 3 2 2 5" xfId="1015"/>
    <cellStyle name="Обычный 12 2 3 2 3" xfId="1016"/>
    <cellStyle name="Обычный 12 2 3 2 3 2" xfId="1017"/>
    <cellStyle name="Обычный 12 2 3 2 3 2 2" xfId="1018"/>
    <cellStyle name="Обычный 12 2 3 2 3 3" xfId="1019"/>
    <cellStyle name="Обычный 12 2 3 2 3 3 2" xfId="1020"/>
    <cellStyle name="Обычный 12 2 3 2 3 4" xfId="1021"/>
    <cellStyle name="Обычный 12 2 3 2 4" xfId="1022"/>
    <cellStyle name="Обычный 12 2 3 2 4 2" xfId="1023"/>
    <cellStyle name="Обычный 12 2 3 2 5" xfId="1024"/>
    <cellStyle name="Обычный 12 2 3 2 5 2" xfId="1025"/>
    <cellStyle name="Обычный 12 2 3 2 6" xfId="1026"/>
    <cellStyle name="Обычный 12 2 3 3" xfId="1027"/>
    <cellStyle name="Обычный 12 2 3 3 2" xfId="1028"/>
    <cellStyle name="Обычный 12 2 3 3 2 2" xfId="1029"/>
    <cellStyle name="Обычный 12 2 3 3 2 2 2" xfId="1030"/>
    <cellStyle name="Обычный 12 2 3 3 2 3" xfId="1031"/>
    <cellStyle name="Обычный 12 2 3 3 2 3 2" xfId="1032"/>
    <cellStyle name="Обычный 12 2 3 3 2 4" xfId="1033"/>
    <cellStyle name="Обычный 12 2 3 3 3" xfId="1034"/>
    <cellStyle name="Обычный 12 2 3 3 3 2" xfId="1035"/>
    <cellStyle name="Обычный 12 2 3 3 4" xfId="1036"/>
    <cellStyle name="Обычный 12 2 3 3 4 2" xfId="1037"/>
    <cellStyle name="Обычный 12 2 3 3 5" xfId="1038"/>
    <cellStyle name="Обычный 12 2 3 4" xfId="1039"/>
    <cellStyle name="Обычный 12 2 3 4 2" xfId="1040"/>
    <cellStyle name="Обычный 12 2 3 4 2 2" xfId="1041"/>
    <cellStyle name="Обычный 12 2 3 4 3" xfId="1042"/>
    <cellStyle name="Обычный 12 2 3 4 3 2" xfId="1043"/>
    <cellStyle name="Обычный 12 2 3 4 4" xfId="1044"/>
    <cellStyle name="Обычный 12 2 3 5" xfId="1045"/>
    <cellStyle name="Обычный 12 2 3 5 2" xfId="1046"/>
    <cellStyle name="Обычный 12 2 3 6" xfId="1047"/>
    <cellStyle name="Обычный 12 2 3 6 2" xfId="1048"/>
    <cellStyle name="Обычный 12 2 3 7" xfId="1049"/>
    <cellStyle name="Обычный 12 2 4" xfId="1050"/>
    <cellStyle name="Обычный 12 2 4 2" xfId="1051"/>
    <cellStyle name="Обычный 12 2 4 2 2" xfId="1052"/>
    <cellStyle name="Обычный 12 2 4 2 2 2" xfId="1053"/>
    <cellStyle name="Обычный 12 2 4 2 3" xfId="1054"/>
    <cellStyle name="Обычный 12 2 4 2 3 2" xfId="1055"/>
    <cellStyle name="Обычный 12 2 4 2 4" xfId="1056"/>
    <cellStyle name="Обычный 12 2 4 3" xfId="1057"/>
    <cellStyle name="Обычный 12 2 4 3 2" xfId="1058"/>
    <cellStyle name="Обычный 12 2 4 4" xfId="1059"/>
    <cellStyle name="Обычный 12 2 4 4 2" xfId="1060"/>
    <cellStyle name="Обычный 12 2 4 5" xfId="1061"/>
    <cellStyle name="Обычный 12 2 5" xfId="1062"/>
    <cellStyle name="Обычный 12 2 5 2" xfId="1063"/>
    <cellStyle name="Обычный 12 2 5 2 2" xfId="1064"/>
    <cellStyle name="Обычный 12 2 5 3" xfId="1065"/>
    <cellStyle name="Обычный 12 2 5 3 2" xfId="1066"/>
    <cellStyle name="Обычный 12 2 5 4" xfId="1067"/>
    <cellStyle name="Обычный 12 2 6" xfId="1068"/>
    <cellStyle name="Обычный 12 2 6 2" xfId="1069"/>
    <cellStyle name="Обычный 12 2 7" xfId="1070"/>
    <cellStyle name="Обычный 12 2 7 2" xfId="1071"/>
    <cellStyle name="Обычный 12 2 8" xfId="1072"/>
    <cellStyle name="Обычный 12 3" xfId="1073"/>
    <cellStyle name="Обычный 12 3 2" xfId="1074"/>
    <cellStyle name="Обычный 12 3 2 2" xfId="1075"/>
    <cellStyle name="Обычный 12 3 3" xfId="1076"/>
    <cellStyle name="Обычный 12 3 3 2" xfId="1077"/>
    <cellStyle name="Обычный 12 3 4" xfId="1078"/>
    <cellStyle name="Обычный 12 4" xfId="1079"/>
    <cellStyle name="Обычный 12 4 2" xfId="1080"/>
    <cellStyle name="Обычный 12 4 2 2" xfId="1081"/>
    <cellStyle name="Обычный 12 4 3" xfId="1082"/>
    <cellStyle name="Обычный 12 4 3 2" xfId="1083"/>
    <cellStyle name="Обычный 12 4 4" xfId="1084"/>
    <cellStyle name="Обычный 12 5" xfId="1085"/>
    <cellStyle name="Обычный 12 5 2" xfId="1086"/>
    <cellStyle name="Обычный 12 6" xfId="1087"/>
    <cellStyle name="Обычный 12 6 2" xfId="1088"/>
    <cellStyle name="Обычный 12 7" xfId="1089"/>
    <cellStyle name="Обычный 12 8" xfId="1090"/>
    <cellStyle name="Обычный 13" xfId="1091"/>
    <cellStyle name="Обычный 13 2" xfId="1092"/>
    <cellStyle name="Обычный 13 3" xfId="1093"/>
    <cellStyle name="Обычный 14" xfId="1094"/>
    <cellStyle name="Обычный 14 2" xfId="1095"/>
    <cellStyle name="Обычный 14 2 2" xfId="1096"/>
    <cellStyle name="Обычный 14 2 2 2" xfId="1097"/>
    <cellStyle name="Обычный 14 2 3" xfId="1098"/>
    <cellStyle name="Обычный 14 2 3 2" xfId="1099"/>
    <cellStyle name="Обычный 14 2 4" xfId="1100"/>
    <cellStyle name="Обычный 14 3" xfId="1101"/>
    <cellStyle name="Обычный 14 3 2" xfId="1102"/>
    <cellStyle name="Обычный 14 4" xfId="1103"/>
    <cellStyle name="Обычный 14 4 2" xfId="1104"/>
    <cellStyle name="Обычный 14 5" xfId="1105"/>
    <cellStyle name="Обычный 14 6" xfId="1106"/>
    <cellStyle name="Обычный 15" xfId="1107"/>
    <cellStyle name="Обычный 15 2" xfId="1108"/>
    <cellStyle name="Обычный 15 2 2" xfId="1109"/>
    <cellStyle name="Обычный 15 2 2 2" xfId="1110"/>
    <cellStyle name="Обычный 15 2 3" xfId="1111"/>
    <cellStyle name="Обычный 15 2 3 2" xfId="1112"/>
    <cellStyle name="Обычный 15 2 4" xfId="1113"/>
    <cellStyle name="Обычный 15 3" xfId="1114"/>
    <cellStyle name="Обычный 15 3 2" xfId="1115"/>
    <cellStyle name="Обычный 15 4" xfId="1116"/>
    <cellStyle name="Обычный 15 4 2" xfId="1117"/>
    <cellStyle name="Обычный 15 5" xfId="1118"/>
    <cellStyle name="Обычный 15 6" xfId="1119"/>
    <cellStyle name="Обычный 16" xfId="1120"/>
    <cellStyle name="Обычный 16 2" xfId="1121"/>
    <cellStyle name="Обычный 16 2 2" xfId="1122"/>
    <cellStyle name="Обычный 16 2 2 2" xfId="1123"/>
    <cellStyle name="Обычный 16 2 3" xfId="1124"/>
    <cellStyle name="Обычный 16 2 3 2" xfId="1125"/>
    <cellStyle name="Обычный 16 2 4" xfId="1126"/>
    <cellStyle name="Обычный 16 3" xfId="1127"/>
    <cellStyle name="Обычный 16 3 2" xfId="1128"/>
    <cellStyle name="Обычный 16 4" xfId="1129"/>
    <cellStyle name="Обычный 16 4 2" xfId="1130"/>
    <cellStyle name="Обычный 16 5" xfId="1131"/>
    <cellStyle name="Обычный 16 6" xfId="1132"/>
    <cellStyle name="Обычный 17" xfId="1133"/>
    <cellStyle name="Обычный 17 2" xfId="1134"/>
    <cellStyle name="Обычный 17 2 2" xfId="1135"/>
    <cellStyle name="Обычный 17 2 2 2" xfId="1136"/>
    <cellStyle name="Обычный 17 2 3" xfId="1137"/>
    <cellStyle name="Обычный 17 2 3 2" xfId="1138"/>
    <cellStyle name="Обычный 17 2 4" xfId="1139"/>
    <cellStyle name="Обычный 17 3" xfId="1140"/>
    <cellStyle name="Обычный 17 3 2" xfId="1141"/>
    <cellStyle name="Обычный 17 4" xfId="1142"/>
    <cellStyle name="Обычный 17 4 2" xfId="1143"/>
    <cellStyle name="Обычный 17 5" xfId="1144"/>
    <cellStyle name="Обычный 17 6" xfId="1145"/>
    <cellStyle name="Обычный 18" xfId="1146"/>
    <cellStyle name="Обычный 18 2" xfId="1147"/>
    <cellStyle name="Обычный 18 2 2" xfId="1148"/>
    <cellStyle name="Обычный 18 2 2 2" xfId="1149"/>
    <cellStyle name="Обычный 18 2 3" xfId="1150"/>
    <cellStyle name="Обычный 18 2 3 2" xfId="1151"/>
    <cellStyle name="Обычный 18 2 4" xfId="1152"/>
    <cellStyle name="Обычный 18 3" xfId="1153"/>
    <cellStyle name="Обычный 18 3 2" xfId="1154"/>
    <cellStyle name="Обычный 18 4" xfId="1155"/>
    <cellStyle name="Обычный 18 4 2" xfId="1156"/>
    <cellStyle name="Обычный 18 5" xfId="1157"/>
    <cellStyle name="Обычный 18 6" xfId="1158"/>
    <cellStyle name="Обычный 19" xfId="1159"/>
    <cellStyle name="Обычный 19 2" xfId="1160"/>
    <cellStyle name="Обычный 19 2 2" xfId="1161"/>
    <cellStyle name="Обычный 19 2 2 2" xfId="1162"/>
    <cellStyle name="Обычный 19 2 3" xfId="1163"/>
    <cellStyle name="Обычный 19 2 3 2" xfId="1164"/>
    <cellStyle name="Обычный 19 2 4" xfId="1165"/>
    <cellStyle name="Обычный 19 2 4 2" xfId="1166"/>
    <cellStyle name="Обычный 19 2 5" xfId="1167"/>
    <cellStyle name="Обычный 19 3" xfId="1168"/>
    <cellStyle name="Обычный 19 3 2" xfId="1169"/>
    <cellStyle name="Обычный 19 4" xfId="1170"/>
    <cellStyle name="Обычный 19 4 2" xfId="1171"/>
    <cellStyle name="Обычный 19 5" xfId="1172"/>
    <cellStyle name="Обычный 19 6" xfId="1173"/>
    <cellStyle name="Обычный 2" xfId="4"/>
    <cellStyle name="Обычный 2 10" xfId="1174"/>
    <cellStyle name="Обычный 2 10 2" xfId="1175"/>
    <cellStyle name="Обычный 2 11" xfId="1176"/>
    <cellStyle name="Обычный 2 11 2" xfId="1177"/>
    <cellStyle name="Обычный 2 12" xfId="1178"/>
    <cellStyle name="Обычный 2 12 2" xfId="1179"/>
    <cellStyle name="Обычный 2 13" xfId="1180"/>
    <cellStyle name="Обычный 2 13 2" xfId="1181"/>
    <cellStyle name="Обычный 2 14" xfId="1182"/>
    <cellStyle name="Обычный 2 14 2" xfId="1183"/>
    <cellStyle name="Обычный 2 15" xfId="1184"/>
    <cellStyle name="Обычный 2 15 2" xfId="1185"/>
    <cellStyle name="Обычный 2 16" xfId="1186"/>
    <cellStyle name="Обычный 2 16 2" xfId="1187"/>
    <cellStyle name="Обычный 2 17" xfId="1188"/>
    <cellStyle name="Обычный 2 17 2" xfId="1189"/>
    <cellStyle name="Обычный 2 18" xfId="1190"/>
    <cellStyle name="Обычный 2 18 2" xfId="1191"/>
    <cellStyle name="Обычный 2 19" xfId="1192"/>
    <cellStyle name="Обычный 2 19 2" xfId="1193"/>
    <cellStyle name="Обычный 2 2" xfId="1194"/>
    <cellStyle name="Обычный 2 2 2" xfId="1195"/>
    <cellStyle name="Обычный 2 2 2 2" xfId="1196"/>
    <cellStyle name="Обычный 2 2 2 3" xfId="1197"/>
    <cellStyle name="Обычный 2 2 2 4" xfId="1198"/>
    <cellStyle name="Обычный 2 2 3" xfId="1199"/>
    <cellStyle name="Обычный 2 2 3 2" xfId="1200"/>
    <cellStyle name="Обычный 2 2 4" xfId="1201"/>
    <cellStyle name="Обычный 2 2 5" xfId="1202"/>
    <cellStyle name="Обычный 2 20" xfId="1203"/>
    <cellStyle name="Обычный 2 20 2" xfId="1204"/>
    <cellStyle name="Обычный 2 21" xfId="1205"/>
    <cellStyle name="Обычный 2 21 2" xfId="1206"/>
    <cellStyle name="Обычный 2 22" xfId="1207"/>
    <cellStyle name="Обычный 2 22 2" xfId="1208"/>
    <cellStyle name="Обычный 2 23" xfId="1209"/>
    <cellStyle name="Обычный 2 23 2" xfId="1210"/>
    <cellStyle name="Обычный 2 24" xfId="1211"/>
    <cellStyle name="Обычный 2 24 2" xfId="1212"/>
    <cellStyle name="Обычный 2 24 2 2" xfId="1213"/>
    <cellStyle name="Обычный 2 24 2 3" xfId="1214"/>
    <cellStyle name="Обычный 2 24 2 4" xfId="1215"/>
    <cellStyle name="Обычный 2 24 2 5" xfId="1216"/>
    <cellStyle name="Обычный 2 24 2 6" xfId="1217"/>
    <cellStyle name="Обычный 2 24 3" xfId="1218"/>
    <cellStyle name="Обычный 2 24 4" xfId="1219"/>
    <cellStyle name="Обычный 2 24 5" xfId="1220"/>
    <cellStyle name="Обычный 2 24 6" xfId="1221"/>
    <cellStyle name="Обычный 2 24 7" xfId="1222"/>
    <cellStyle name="Обычный 2 3" xfId="1223"/>
    <cellStyle name="Обычный 2 3 2" xfId="1224"/>
    <cellStyle name="Обычный 2 3 2 2" xfId="1225"/>
    <cellStyle name="Обычный 2 3 3" xfId="1226"/>
    <cellStyle name="Обычный 2 3 4" xfId="1227"/>
    <cellStyle name="Обычный 2 4" xfId="1228"/>
    <cellStyle name="Обычный 2 4 2" xfId="1229"/>
    <cellStyle name="Обычный 2 4 3" xfId="1230"/>
    <cellStyle name="Обычный 2 5" xfId="1231"/>
    <cellStyle name="Обычный 2 5 2" xfId="1232"/>
    <cellStyle name="Обычный 2 5 3" xfId="1233"/>
    <cellStyle name="Обычный 2 6" xfId="5"/>
    <cellStyle name="Обычный 2 7" xfId="1234"/>
    <cellStyle name="Обычный 2 7 2" xfId="1235"/>
    <cellStyle name="Обычный 2 8" xfId="1236"/>
    <cellStyle name="Обычный 2 9" xfId="1237"/>
    <cellStyle name="Обычный 2 9 2" xfId="1238"/>
    <cellStyle name="Обычный 20" xfId="1239"/>
    <cellStyle name="Обычный 20 2" xfId="1240"/>
    <cellStyle name="Обычный 20 2 2" xfId="1241"/>
    <cellStyle name="Обычный 20 2 2 2" xfId="1242"/>
    <cellStyle name="Обычный 20 2 3" xfId="1243"/>
    <cellStyle name="Обычный 20 2 3 2" xfId="1244"/>
    <cellStyle name="Обычный 20 2 4" xfId="1245"/>
    <cellStyle name="Обычный 20 3" xfId="1246"/>
    <cellStyle name="Обычный 20 3 2" xfId="1247"/>
    <cellStyle name="Обычный 20 4" xfId="1248"/>
    <cellStyle name="Обычный 20 4 2" xfId="1249"/>
    <cellStyle name="Обычный 20 5" xfId="1250"/>
    <cellStyle name="Обычный 20 6" xfId="1251"/>
    <cellStyle name="Обычный 21" xfId="1252"/>
    <cellStyle name="Обычный 21 2" xfId="1253"/>
    <cellStyle name="Обычный 21 2 2" xfId="1254"/>
    <cellStyle name="Обычный 21 2 2 2" xfId="1255"/>
    <cellStyle name="Обычный 21 2 3" xfId="1256"/>
    <cellStyle name="Обычный 21 2 3 2" xfId="1257"/>
    <cellStyle name="Обычный 21 2 4" xfId="1258"/>
    <cellStyle name="Обычный 21 3" xfId="1259"/>
    <cellStyle name="Обычный 21 3 2" xfId="1260"/>
    <cellStyle name="Обычный 21 4" xfId="1261"/>
    <cellStyle name="Обычный 21 4 2" xfId="1262"/>
    <cellStyle name="Обычный 21 5" xfId="1263"/>
    <cellStyle name="Обычный 21 6" xfId="1264"/>
    <cellStyle name="Обычный 22" xfId="1265"/>
    <cellStyle name="Обычный 22 2" xfId="1266"/>
    <cellStyle name="Обычный 22 2 2" xfId="1267"/>
    <cellStyle name="Обычный 22 2 2 2" xfId="1268"/>
    <cellStyle name="Обычный 22 2 2 2 2" xfId="1269"/>
    <cellStyle name="Обычный 22 2 2 3" xfId="1270"/>
    <cellStyle name="Обычный 22 2 2 3 2" xfId="1271"/>
    <cellStyle name="Обычный 22 2 2 4" xfId="1272"/>
    <cellStyle name="Обычный 22 2 3" xfId="1273"/>
    <cellStyle name="Обычный 22 2 3 2" xfId="1274"/>
    <cellStyle name="Обычный 22 2 4" xfId="1275"/>
    <cellStyle name="Обычный 22 2 4 2" xfId="1276"/>
    <cellStyle name="Обычный 22 2 5" xfId="1277"/>
    <cellStyle name="Обычный 22 3" xfId="1278"/>
    <cellStyle name="Обычный 22 3 2" xfId="1279"/>
    <cellStyle name="Обычный 22 3 2 2" xfId="1280"/>
    <cellStyle name="Обычный 22 3 3" xfId="1281"/>
    <cellStyle name="Обычный 22 3 3 2" xfId="1282"/>
    <cellStyle name="Обычный 22 3 4" xfId="1283"/>
    <cellStyle name="Обычный 22 4" xfId="1284"/>
    <cellStyle name="Обычный 22 4 2" xfId="1285"/>
    <cellStyle name="Обычный 22 5" xfId="1286"/>
    <cellStyle name="Обычный 22 5 2" xfId="1287"/>
    <cellStyle name="Обычный 22 6" xfId="1288"/>
    <cellStyle name="Обычный 22 7" xfId="1289"/>
    <cellStyle name="Обычный 23" xfId="1290"/>
    <cellStyle name="Обычный 23 2" xfId="1291"/>
    <cellStyle name="Обычный 23 2 2" xfId="1292"/>
    <cellStyle name="Обычный 23 2 2 2" xfId="1293"/>
    <cellStyle name="Обычный 23 2 3" xfId="1294"/>
    <cellStyle name="Обычный 23 2 3 2" xfId="1295"/>
    <cellStyle name="Обычный 23 2 4" xfId="1296"/>
    <cellStyle name="Обычный 23 3" xfId="1297"/>
    <cellStyle name="Обычный 23 3 2" xfId="1298"/>
    <cellStyle name="Обычный 23 4" xfId="1299"/>
    <cellStyle name="Обычный 23 4 2" xfId="1300"/>
    <cellStyle name="Обычный 23 5" xfId="1301"/>
    <cellStyle name="Обычный 23 6" xfId="1302"/>
    <cellStyle name="Обычный 24" xfId="1303"/>
    <cellStyle name="Обычный 24 2" xfId="1304"/>
    <cellStyle name="Обычный 24 2 2" xfId="1305"/>
    <cellStyle name="Обычный 24 2 2 2" xfId="1306"/>
    <cellStyle name="Обычный 24 2 3" xfId="1307"/>
    <cellStyle name="Обычный 24 2 3 2" xfId="1308"/>
    <cellStyle name="Обычный 24 2 4" xfId="1309"/>
    <cellStyle name="Обычный 24 3" xfId="1310"/>
    <cellStyle name="Обычный 24 3 2" xfId="1311"/>
    <cellStyle name="Обычный 24 4" xfId="1312"/>
    <cellStyle name="Обычный 24 4 2" xfId="1313"/>
    <cellStyle name="Обычный 24 5" xfId="1314"/>
    <cellStyle name="Обычный 24 6" xfId="1315"/>
    <cellStyle name="Обычный 25" xfId="1316"/>
    <cellStyle name="Обычный 25 2" xfId="1317"/>
    <cellStyle name="Обычный 25 2 2" xfId="1318"/>
    <cellStyle name="Обычный 25 2 2 2" xfId="1319"/>
    <cellStyle name="Обычный 25 2 2 2 2" xfId="1320"/>
    <cellStyle name="Обычный 25 2 2 3" xfId="1321"/>
    <cellStyle name="Обычный 25 2 2 3 2" xfId="1322"/>
    <cellStyle name="Обычный 25 2 2 4" xfId="1323"/>
    <cellStyle name="Обычный 25 2 3" xfId="1324"/>
    <cellStyle name="Обычный 25 2 3 2" xfId="1325"/>
    <cellStyle name="Обычный 25 2 4" xfId="1326"/>
    <cellStyle name="Обычный 25 2 4 2" xfId="1327"/>
    <cellStyle name="Обычный 25 2 5" xfId="1328"/>
    <cellStyle name="Обычный 25 3" xfId="1329"/>
    <cellStyle name="Обычный 25 3 2" xfId="1330"/>
    <cellStyle name="Обычный 25 3 2 2" xfId="1331"/>
    <cellStyle name="Обычный 25 3 3" xfId="1332"/>
    <cellStyle name="Обычный 25 3 3 2" xfId="1333"/>
    <cellStyle name="Обычный 25 3 4" xfId="1334"/>
    <cellStyle name="Обычный 25 4" xfId="1335"/>
    <cellStyle name="Обычный 25 4 2" xfId="1336"/>
    <cellStyle name="Обычный 25 5" xfId="1337"/>
    <cellStyle name="Обычный 25 5 2" xfId="1338"/>
    <cellStyle name="Обычный 25 6" xfId="1339"/>
    <cellStyle name="Обычный 25 7" xfId="1340"/>
    <cellStyle name="Обычный 25 8" xfId="1341"/>
    <cellStyle name="Обычный 26" xfId="1342"/>
    <cellStyle name="Обычный 26 2" xfId="1343"/>
    <cellStyle name="Обычный 26 2 2" xfId="1344"/>
    <cellStyle name="Обычный 26 2 2 2" xfId="1345"/>
    <cellStyle name="Обычный 26 2 3" xfId="1346"/>
    <cellStyle name="Обычный 26 2 3 2" xfId="1347"/>
    <cellStyle name="Обычный 26 2 4" xfId="1348"/>
    <cellStyle name="Обычный 26 3" xfId="1349"/>
    <cellStyle name="Обычный 26 3 2" xfId="1350"/>
    <cellStyle name="Обычный 26 4" xfId="1351"/>
    <cellStyle name="Обычный 26 4 2" xfId="1352"/>
    <cellStyle name="Обычный 26 5" xfId="1353"/>
    <cellStyle name="Обычный 26 6" xfId="1354"/>
    <cellStyle name="Обычный 26 7" xfId="1355"/>
    <cellStyle name="Обычный 27" xfId="1356"/>
    <cellStyle name="Обычный 27 2" xfId="1357"/>
    <cellStyle name="Обычный 27 2 2" xfId="1358"/>
    <cellStyle name="Обычный 27 2 2 2" xfId="1359"/>
    <cellStyle name="Обычный 27 2 3" xfId="1360"/>
    <cellStyle name="Обычный 27 2 3 2" xfId="1361"/>
    <cellStyle name="Обычный 27 2 4" xfId="1362"/>
    <cellStyle name="Обычный 27 2 5" xfId="1363"/>
    <cellStyle name="Обычный 27 3" xfId="1364"/>
    <cellStyle name="Обычный 27 3 2" xfId="1365"/>
    <cellStyle name="Обычный 27 4" xfId="1366"/>
    <cellStyle name="Обычный 27 4 2" xfId="1367"/>
    <cellStyle name="Обычный 27 5" xfId="1368"/>
    <cellStyle name="Обычный 27 6" xfId="1369"/>
    <cellStyle name="Обычный 27 7" xfId="1370"/>
    <cellStyle name="Обычный 28" xfId="3"/>
    <cellStyle name="Обычный 28 2" xfId="1371"/>
    <cellStyle name="Обычный 28 2 2" xfId="1372"/>
    <cellStyle name="Обычный 28 2 2 2" xfId="1373"/>
    <cellStyle name="Обычный 28 2 3" xfId="1374"/>
    <cellStyle name="Обычный 28 2 3 2" xfId="1375"/>
    <cellStyle name="Обычный 28 2 4" xfId="1376"/>
    <cellStyle name="Обычный 28 3" xfId="1377"/>
    <cellStyle name="Обычный 28 3 2" xfId="1378"/>
    <cellStyle name="Обычный 28 4" xfId="1379"/>
    <cellStyle name="Обычный 28 4 2" xfId="1380"/>
    <cellStyle name="Обычный 28 5" xfId="1381"/>
    <cellStyle name="Обычный 28 6" xfId="1382"/>
    <cellStyle name="Обычный 29" xfId="1383"/>
    <cellStyle name="Обычный 29 2" xfId="1384"/>
    <cellStyle name="Обычный 29 2 2" xfId="1385"/>
    <cellStyle name="Обычный 29 2 2 2" xfId="1386"/>
    <cellStyle name="Обычный 29 2 3" xfId="1387"/>
    <cellStyle name="Обычный 29 2 3 2" xfId="1388"/>
    <cellStyle name="Обычный 29 2 4" xfId="1389"/>
    <cellStyle name="Обычный 29 3" xfId="1390"/>
    <cellStyle name="Обычный 29 3 2" xfId="1391"/>
    <cellStyle name="Обычный 29 4" xfId="1392"/>
    <cellStyle name="Обычный 29 4 2" xfId="1393"/>
    <cellStyle name="Обычный 29 5" xfId="1394"/>
    <cellStyle name="Обычный 29 6" xfId="1395"/>
    <cellStyle name="Обычный 29 7" xfId="1396"/>
    <cellStyle name="Обычный 3" xfId="1397"/>
    <cellStyle name="Обычный 3 2" xfId="1398"/>
    <cellStyle name="Обычный 3 2 2" xfId="1399"/>
    <cellStyle name="Обычный 3 2 2 2" xfId="1400"/>
    <cellStyle name="Обычный 3 2 2 2 2" xfId="1401"/>
    <cellStyle name="Обычный 3 2 2 2 2 2" xfId="1402"/>
    <cellStyle name="Обычный 3 2 2 2 2 2 2" xfId="1403"/>
    <cellStyle name="Обычный 3 2 2 2 2 2 3" xfId="1404"/>
    <cellStyle name="Обычный 3 2 2 2 2 3" xfId="1405"/>
    <cellStyle name="Обычный 3 2 2 2 2 4" xfId="1406"/>
    <cellStyle name="Обычный 3 2 2 2 2 5" xfId="1407"/>
    <cellStyle name="Обычный 3 2 2 3" xfId="1408"/>
    <cellStyle name="Обычный 3 2 2 4" xfId="1409"/>
    <cellStyle name="Обычный 3 2 3" xfId="1410"/>
    <cellStyle name="Обычный 3 2 3 2" xfId="1411"/>
    <cellStyle name="Обычный 3 2 3 3" xfId="1412"/>
    <cellStyle name="Обычный 3 2 4" xfId="1413"/>
    <cellStyle name="Обычный 3 3" xfId="1414"/>
    <cellStyle name="Обычный 3 3 2" xfId="1415"/>
    <cellStyle name="Обычный 3 3 2 2" xfId="1416"/>
    <cellStyle name="Обычный 3 3 3" xfId="1417"/>
    <cellStyle name="Обычный 3 3 3 2" xfId="1418"/>
    <cellStyle name="Обычный 3 3 3 2 2" xfId="1419"/>
    <cellStyle name="Обычный 3 3 3 2 2 2" xfId="1420"/>
    <cellStyle name="Обычный 3 3 3 2 2 3" xfId="1421"/>
    <cellStyle name="Обычный 3 3 4" xfId="1422"/>
    <cellStyle name="Обычный 3 3 5" xfId="1423"/>
    <cellStyle name="Обычный 3 3 5 2" xfId="1424"/>
    <cellStyle name="Обычный 3 3 5 3" xfId="1425"/>
    <cellStyle name="Обычный 3 3 6" xfId="1426"/>
    <cellStyle name="Обычный 3 4" xfId="1427"/>
    <cellStyle name="Обычный 3 4 2" xfId="1428"/>
    <cellStyle name="Обычный 3 4 2 2" xfId="1429"/>
    <cellStyle name="Обычный 3 4 3" xfId="1430"/>
    <cellStyle name="Обычный 3 4 3 2" xfId="1431"/>
    <cellStyle name="Обычный 3 4 4" xfId="1432"/>
    <cellStyle name="Обычный 3 4 5" xfId="1433"/>
    <cellStyle name="Обычный 3 5" xfId="1434"/>
    <cellStyle name="Обычный 3 5 2" xfId="1435"/>
    <cellStyle name="Обычный 3 5 2 2" xfId="1436"/>
    <cellStyle name="Обычный 3 5 3" xfId="1437"/>
    <cellStyle name="Обычный 3 5 3 2" xfId="1438"/>
    <cellStyle name="Обычный 3 5 4" xfId="1439"/>
    <cellStyle name="Обычный 3 5 5" xfId="1440"/>
    <cellStyle name="Обычный 3 6" xfId="1441"/>
    <cellStyle name="Обычный 3 6 2" xfId="1442"/>
    <cellStyle name="Обычный 3 6 2 2" xfId="1443"/>
    <cellStyle name="Обычный 3 6 2 2 2" xfId="1444"/>
    <cellStyle name="Обычный 3 6 2 3" xfId="1445"/>
    <cellStyle name="Обычный 3 6 2 3 2" xfId="1446"/>
    <cellStyle name="Обычный 3 6 2 3 3" xfId="1447"/>
    <cellStyle name="Обычный 3 6 2 4" xfId="1448"/>
    <cellStyle name="Обычный 3 6 3" xfId="1449"/>
    <cellStyle name="Обычный 3 7" xfId="1450"/>
    <cellStyle name="Обычный 3 7 2" xfId="1451"/>
    <cellStyle name="Обычный 3 7 2 2" xfId="1452"/>
    <cellStyle name="Обычный 3 7 2 2 2" xfId="1453"/>
    <cellStyle name="Обычный 3 7 2 2 3" xfId="1454"/>
    <cellStyle name="Обычный 3 8" xfId="1455"/>
    <cellStyle name="Обычный 3 8 2" xfId="1456"/>
    <cellStyle name="Обычный 3 9" xfId="1457"/>
    <cellStyle name="Обычный 30" xfId="1458"/>
    <cellStyle name="Обычный 30 2" xfId="1459"/>
    <cellStyle name="Обычный 30 3" xfId="1460"/>
    <cellStyle name="Обычный 30 4" xfId="1461"/>
    <cellStyle name="Обычный 31" xfId="1462"/>
    <cellStyle name="Обычный 31 2" xfId="1463"/>
    <cellStyle name="Обычный 31 2 2" xfId="1464"/>
    <cellStyle name="Обычный 31 3" xfId="1465"/>
    <cellStyle name="Обычный 31 3 2" xfId="1466"/>
    <cellStyle name="Обычный 31 4" xfId="1467"/>
    <cellStyle name="Обычный 31 5" xfId="1468"/>
    <cellStyle name="Обычный 31 6" xfId="1469"/>
    <cellStyle name="Обычный 32" xfId="1470"/>
    <cellStyle name="Обычный 32 2" xfId="1471"/>
    <cellStyle name="Обычный 32 2 2" xfId="1472"/>
    <cellStyle name="Обычный 32 3" xfId="1473"/>
    <cellStyle name="Обычный 32 3 2" xfId="1474"/>
    <cellStyle name="Обычный 32 4" xfId="1475"/>
    <cellStyle name="Обычный 32 5" xfId="1476"/>
    <cellStyle name="Обычный 33" xfId="1477"/>
    <cellStyle name="Обычный 33 2" xfId="1478"/>
    <cellStyle name="Обычный 33 2 2" xfId="1479"/>
    <cellStyle name="Обычный 33 3" xfId="1480"/>
    <cellStyle name="Обычный 33 3 2" xfId="1481"/>
    <cellStyle name="Обычный 33 4" xfId="1482"/>
    <cellStyle name="Обычный 33 5" xfId="1483"/>
    <cellStyle name="Обычный 34" xfId="1484"/>
    <cellStyle name="Обычный 34 2" xfId="1485"/>
    <cellStyle name="Обычный 34 2 2" xfId="1486"/>
    <cellStyle name="Обычный 34 3" xfId="1487"/>
    <cellStyle name="Обычный 34 3 2" xfId="1488"/>
    <cellStyle name="Обычный 34 4" xfId="1489"/>
    <cellStyle name="Обычный 34 5" xfId="1490"/>
    <cellStyle name="Обычный 35" xfId="1491"/>
    <cellStyle name="Обычный 35 2" xfId="1492"/>
    <cellStyle name="Обычный 35 2 2" xfId="1493"/>
    <cellStyle name="Обычный 35 3" xfId="1494"/>
    <cellStyle name="Обычный 35 3 2" xfId="1495"/>
    <cellStyle name="Обычный 35 4" xfId="1496"/>
    <cellStyle name="Обычный 35 4 2" xfId="1497"/>
    <cellStyle name="Обычный 35 5" xfId="1498"/>
    <cellStyle name="Обычный 35 5 2" xfId="1499"/>
    <cellStyle name="Обычный 35 6" xfId="1500"/>
    <cellStyle name="Обычный 35 6 2" xfId="1501"/>
    <cellStyle name="Обычный 35 7" xfId="1502"/>
    <cellStyle name="Обычный 35 8" xfId="1503"/>
    <cellStyle name="Обычный 36" xfId="1504"/>
    <cellStyle name="Обычный 36 2" xfId="1505"/>
    <cellStyle name="Обычный 36 3" xfId="1506"/>
    <cellStyle name="Обычный 37" xfId="1507"/>
    <cellStyle name="Обычный 37 2" xfId="1508"/>
    <cellStyle name="Обычный 38" xfId="1509"/>
    <cellStyle name="Обычный 38 2" xfId="1510"/>
    <cellStyle name="Обычный 39" xfId="1511"/>
    <cellStyle name="Обычный 39 2" xfId="1512"/>
    <cellStyle name="Обычный 4" xfId="1513"/>
    <cellStyle name="Обычный 4 2" xfId="1514"/>
    <cellStyle name="Обычный 4 2 2" xfId="1515"/>
    <cellStyle name="Обычный 4 2 2 2" xfId="1516"/>
    <cellStyle name="Обычный 4 2 3" xfId="1517"/>
    <cellStyle name="Обычный 4 2 3 2" xfId="1518"/>
    <cellStyle name="Обычный 4 2 4" xfId="1519"/>
    <cellStyle name="Обычный 4 2 5" xfId="1520"/>
    <cellStyle name="Обычный 4 2 6" xfId="1521"/>
    <cellStyle name="Обычный 4 2 7" xfId="1522"/>
    <cellStyle name="Обычный 4 3" xfId="1523"/>
    <cellStyle name="Обычный 4 3 2" xfId="1524"/>
    <cellStyle name="Обычный 4 4" xfId="1525"/>
    <cellStyle name="Обычный 4 4 2" xfId="1526"/>
    <cellStyle name="Обычный 4 4 3" xfId="1527"/>
    <cellStyle name="Обычный 4 5" xfId="1528"/>
    <cellStyle name="Обычный 4 5 2" xfId="1529"/>
    <cellStyle name="Обычный 4 5 2 2" xfId="1530"/>
    <cellStyle name="Обычный 4 5 3" xfId="1531"/>
    <cellStyle name="Обычный 4 5 3 2" xfId="1532"/>
    <cellStyle name="Обычный 4 5 3 3" xfId="1533"/>
    <cellStyle name="Обычный 4 5 4" xfId="1534"/>
    <cellStyle name="Обычный 4 6" xfId="1535"/>
    <cellStyle name="Обычный 4 7" xfId="1536"/>
    <cellStyle name="Обычный 4 8" xfId="1537"/>
    <cellStyle name="Обычный 40" xfId="1538"/>
    <cellStyle name="Обычный 40 2" xfId="1539"/>
    <cellStyle name="Обычный 40 3" xfId="1540"/>
    <cellStyle name="Обычный 41" xfId="1541"/>
    <cellStyle name="Обычный 41 2" xfId="1542"/>
    <cellStyle name="Обычный 42" xfId="1543"/>
    <cellStyle name="Обычный 43" xfId="1544"/>
    <cellStyle name="Обычный 44" xfId="1545"/>
    <cellStyle name="Обычный 45" xfId="1546"/>
    <cellStyle name="Обычный 46" xfId="1547"/>
    <cellStyle name="Обычный 47" xfId="1548"/>
    <cellStyle name="Обычный 48" xfId="1549"/>
    <cellStyle name="Обычный 48 2" xfId="1550"/>
    <cellStyle name="Обычный 49" xfId="1551"/>
    <cellStyle name="Обычный 5" xfId="9"/>
    <cellStyle name="Обычный 5 2" xfId="1552"/>
    <cellStyle name="Обычный 5 2 2" xfId="1553"/>
    <cellStyle name="Обычный 5 2 2 2" xfId="1554"/>
    <cellStyle name="Обычный 5 2 2 2 2" xfId="1555"/>
    <cellStyle name="Обычный 5 2 2 3" xfId="1556"/>
    <cellStyle name="Обычный 5 2 2 3 2" xfId="1557"/>
    <cellStyle name="Обычный 5 2 2 4" xfId="1558"/>
    <cellStyle name="Обычный 5 2 3" xfId="1559"/>
    <cellStyle name="Обычный 5 2 3 2" xfId="1560"/>
    <cellStyle name="Обычный 5 2 3 2 2" xfId="1561"/>
    <cellStyle name="Обычный 5 2 3 2 2 2" xfId="1562"/>
    <cellStyle name="Обычный 5 2 3 2 2 2 2" xfId="1563"/>
    <cellStyle name="Обычный 5 2 3 2 2 2 2 2" xfId="1564"/>
    <cellStyle name="Обычный 5 2 3 2 2 2 3" xfId="1565"/>
    <cellStyle name="Обычный 5 2 3 2 2 2 3 2" xfId="1566"/>
    <cellStyle name="Обычный 5 2 3 2 2 2 3 2 2" xfId="1567"/>
    <cellStyle name="Обычный 5 2 3 2 2 2 3 3" xfId="1568"/>
    <cellStyle name="Обычный 5 2 3 2 2 2 3 3 2" xfId="1569"/>
    <cellStyle name="Обычный 5 2 3 2 2 2 3 3 2 2" xfId="1570"/>
    <cellStyle name="Обычный 5 2 3 2 2 2 3 3 3" xfId="1571"/>
    <cellStyle name="Обычный 5 2 3 2 2 2 3 3 4" xfId="1572"/>
    <cellStyle name="Обычный 5 2 3 2 2 2 3 3 4 2" xfId="1573"/>
    <cellStyle name="Обычный 5 2 3 2 2 2 3 4" xfId="1574"/>
    <cellStyle name="Обычный 5 2 3 2 2 2 4" xfId="1575"/>
    <cellStyle name="Обычный 5 2 3 2 2 2 4 2" xfId="1576"/>
    <cellStyle name="Обычный 5 2 3 2 2 2 5" xfId="1577"/>
    <cellStyle name="Обычный 5 2 3 2 2 3" xfId="1578"/>
    <cellStyle name="Обычный 5 2 3 2 2 3 2" xfId="1579"/>
    <cellStyle name="Обычный 5 2 3 2 2 4" xfId="1580"/>
    <cellStyle name="Обычный 5 2 3 2 2 4 2" xfId="1581"/>
    <cellStyle name="Обычный 5 2 3 2 2 5" xfId="1582"/>
    <cellStyle name="Обычный 5 2 3 2 3" xfId="1583"/>
    <cellStyle name="Обычный 5 2 3 2 3 2" xfId="1584"/>
    <cellStyle name="Обычный 5 2 3 2 4" xfId="1585"/>
    <cellStyle name="Обычный 5 2 3 2 4 2" xfId="1586"/>
    <cellStyle name="Обычный 5 2 3 2 5" xfId="1587"/>
    <cellStyle name="Обычный 5 2 3 2 5 2" xfId="1588"/>
    <cellStyle name="Обычный 5 2 3 2 6" xfId="1589"/>
    <cellStyle name="Обычный 5 2 3 3" xfId="1590"/>
    <cellStyle name="Обычный 5 2 3 3 2" xfId="1591"/>
    <cellStyle name="Обычный 5 2 3 4" xfId="1592"/>
    <cellStyle name="Обычный 5 2 3 4 2" xfId="1593"/>
    <cellStyle name="Обычный 5 2 3 5" xfId="1594"/>
    <cellStyle name="Обычный 5 2 4" xfId="1595"/>
    <cellStyle name="Обычный 5 2 4 2" xfId="1596"/>
    <cellStyle name="Обычный 5 2 4 2 2" xfId="1597"/>
    <cellStyle name="Обычный 5 2 4 3" xfId="1598"/>
    <cellStyle name="Обычный 5 2 4 3 2" xfId="1599"/>
    <cellStyle name="Обычный 5 2 4 4" xfId="1600"/>
    <cellStyle name="Обычный 5 2 5" xfId="1601"/>
    <cellStyle name="Обычный 5 2 5 2" xfId="1602"/>
    <cellStyle name="Обычный 5 2 6" xfId="1603"/>
    <cellStyle name="Обычный 5 2 6 2" xfId="1604"/>
    <cellStyle name="Обычный 5 2 7" xfId="1605"/>
    <cellStyle name="Обычный 5 2 8" xfId="1606"/>
    <cellStyle name="Обычный 5 3" xfId="1607"/>
    <cellStyle name="Обычный 5 3 2" xfId="1608"/>
    <cellStyle name="Обычный 5 3 2 2" xfId="1609"/>
    <cellStyle name="Обычный 5 3 3" xfId="1610"/>
    <cellStyle name="Обычный 5 3 3 2" xfId="1611"/>
    <cellStyle name="Обычный 5 3 4" xfId="1612"/>
    <cellStyle name="Обычный 5 4" xfId="1613"/>
    <cellStyle name="Обычный 5 4 2" xfId="1614"/>
    <cellStyle name="Обычный 5 4 2 2" xfId="1615"/>
    <cellStyle name="Обычный 5 4 2 2 2" xfId="1616"/>
    <cellStyle name="Обычный 5 4 2 2 2 2" xfId="1617"/>
    <cellStyle name="Обычный 5 4 2 2 2 2 2" xfId="1618"/>
    <cellStyle name="Обычный 5 4 2 2 2 3" xfId="1619"/>
    <cellStyle name="Обычный 5 4 2 2 2 3 2" xfId="1620"/>
    <cellStyle name="Обычный 5 4 2 2 2 3 2 2" xfId="1621"/>
    <cellStyle name="Обычный 5 4 2 2 2 3 3" xfId="1622"/>
    <cellStyle name="Обычный 5 4 2 2 2 3 3 2" xfId="1623"/>
    <cellStyle name="Обычный 5 4 2 2 2 3 3 2 2" xfId="1624"/>
    <cellStyle name="Обычный 5 4 2 2 2 3 3 3" xfId="1625"/>
    <cellStyle name="Обычный 5 4 2 2 2 3 3 4" xfId="1626"/>
    <cellStyle name="Обычный 5 4 2 2 2 3 3 4 2" xfId="1627"/>
    <cellStyle name="Обычный 5 4 2 2 2 3 4" xfId="1628"/>
    <cellStyle name="Обычный 5 4 2 2 2 4" xfId="1629"/>
    <cellStyle name="Обычный 5 4 2 2 2 4 2" xfId="1630"/>
    <cellStyle name="Обычный 5 4 2 2 2 5" xfId="1631"/>
    <cellStyle name="Обычный 5 4 2 2 3" xfId="1632"/>
    <cellStyle name="Обычный 5 4 2 2 3 2" xfId="1633"/>
    <cellStyle name="Обычный 5 4 2 2 4" xfId="1634"/>
    <cellStyle name="Обычный 5 4 2 2 4 2" xfId="1635"/>
    <cellStyle name="Обычный 5 4 2 2 5" xfId="1636"/>
    <cellStyle name="Обычный 5 4 2 3" xfId="1637"/>
    <cellStyle name="Обычный 5 4 2 3 2" xfId="1638"/>
    <cellStyle name="Обычный 5 4 2 4" xfId="1639"/>
    <cellStyle name="Обычный 5 4 2 4 2" xfId="1640"/>
    <cellStyle name="Обычный 5 4 2 5" xfId="1641"/>
    <cellStyle name="Обычный 5 4 3" xfId="1642"/>
    <cellStyle name="Обычный 5 4 3 2" xfId="1643"/>
    <cellStyle name="Обычный 5 4 4" xfId="1644"/>
    <cellStyle name="Обычный 5 4 4 2" xfId="1645"/>
    <cellStyle name="Обычный 5 4 5" xfId="1646"/>
    <cellStyle name="Обычный 5 5" xfId="1647"/>
    <cellStyle name="Обычный 5 5 2" xfId="1648"/>
    <cellStyle name="Обычный 5 5 2 2" xfId="1649"/>
    <cellStyle name="Обычный 5 5 3" xfId="1650"/>
    <cellStyle name="Обычный 5 5 3 2" xfId="1651"/>
    <cellStyle name="Обычный 5 5 4" xfId="1652"/>
    <cellStyle name="Обычный 5 6" xfId="1653"/>
    <cellStyle name="Обычный 5 6 2" xfId="1654"/>
    <cellStyle name="Обычный 5 7" xfId="1655"/>
    <cellStyle name="Обычный 5 7 2" xfId="1656"/>
    <cellStyle name="Обычный 5 8" xfId="1657"/>
    <cellStyle name="Обычный 50" xfId="1658"/>
    <cellStyle name="Обычный 51" xfId="1659"/>
    <cellStyle name="Обычный 52" xfId="1660"/>
    <cellStyle name="Обычный 53" xfId="1661"/>
    <cellStyle name="Обычный 6" xfId="1662"/>
    <cellStyle name="Обычный 6 2" xfId="1663"/>
    <cellStyle name="Обычный 6 2 2" xfId="1664"/>
    <cellStyle name="Обычный 6 2 2 2" xfId="1665"/>
    <cellStyle name="Обычный 6 2 3" xfId="1666"/>
    <cellStyle name="Обычный 6 2 3 2" xfId="1667"/>
    <cellStyle name="Обычный 6 2 4" xfId="1668"/>
    <cellStyle name="Обычный 6 3" xfId="1669"/>
    <cellStyle name="Обычный 6 3 2" xfId="1670"/>
    <cellStyle name="Обычный 6 3 3" xfId="1671"/>
    <cellStyle name="Обычный 6 4" xfId="1672"/>
    <cellStyle name="Обычный 6 4 2" xfId="1673"/>
    <cellStyle name="Обычный 6 5" xfId="1674"/>
    <cellStyle name="Обычный 6 6" xfId="1675"/>
    <cellStyle name="Обычный 7" xfId="2"/>
    <cellStyle name="Обычный 7 2" xfId="1676"/>
    <cellStyle name="Обычный 7 3" xfId="1677"/>
    <cellStyle name="Обычный 7 3 2" xfId="1678"/>
    <cellStyle name="Обычный 7 4" xfId="1679"/>
    <cellStyle name="Обычный 8" xfId="1680"/>
    <cellStyle name="Обычный 8 2" xfId="1681"/>
    <cellStyle name="Обычный 8 2 2" xfId="1682"/>
    <cellStyle name="Обычный 8 2 2 2" xfId="1683"/>
    <cellStyle name="Обычный 8 2 3" xfId="1684"/>
    <cellStyle name="Обычный 8 2 3 2" xfId="1685"/>
    <cellStyle name="Обычный 8 2 4" xfId="1686"/>
    <cellStyle name="Обычный 8 3" xfId="1687"/>
    <cellStyle name="Обычный 8 3 2" xfId="1688"/>
    <cellStyle name="Обычный 8 4" xfId="1689"/>
    <cellStyle name="Обычный 8 4 2" xfId="1690"/>
    <cellStyle name="Обычный 8 5" xfId="1691"/>
    <cellStyle name="Обычный 8 6" xfId="1692"/>
    <cellStyle name="Обычный 9" xfId="1693"/>
    <cellStyle name="Обычный 9 2" xfId="1694"/>
    <cellStyle name="Обычный 9 2 2" xfId="1695"/>
    <cellStyle name="Обычный 9 2 2 2" xfId="1696"/>
    <cellStyle name="Обычный 9 2 3" xfId="1697"/>
    <cellStyle name="Обычный 9 2 3 2" xfId="1698"/>
    <cellStyle name="Обычный 9 2 4" xfId="1699"/>
    <cellStyle name="Обычный 9 3" xfId="1700"/>
    <cellStyle name="Обычный 9 3 2" xfId="1701"/>
    <cellStyle name="Обычный 9 4" xfId="1702"/>
    <cellStyle name="Обычный 9 4 2" xfId="1703"/>
    <cellStyle name="Обычный 9 5" xfId="1704"/>
    <cellStyle name="Обычный 9 6" xfId="1705"/>
    <cellStyle name="Отдельная ячейка" xfId="1706"/>
    <cellStyle name="Отдельная ячейка - константа" xfId="1707"/>
    <cellStyle name="Отдельная ячейка - константа [печать]" xfId="1708"/>
    <cellStyle name="Отдельная ячейка - константа [печать] 2" xfId="1709"/>
    <cellStyle name="Отдельная ячейка [печать]" xfId="1710"/>
    <cellStyle name="Отдельная ячейка [печать] 2" xfId="1711"/>
    <cellStyle name="Отдельная ячейка-результат" xfId="1712"/>
    <cellStyle name="Отдельная ячейка-результат [печать]" xfId="1713"/>
    <cellStyle name="Отдельная ячейка-результат [печать] 2" xfId="1714"/>
    <cellStyle name="Плохой 10" xfId="1715"/>
    <cellStyle name="Плохой 11" xfId="1716"/>
    <cellStyle name="Плохой 12" xfId="1717"/>
    <cellStyle name="Плохой 13" xfId="1718"/>
    <cellStyle name="Плохой 14" xfId="1719"/>
    <cellStyle name="Плохой 15" xfId="1720"/>
    <cellStyle name="Плохой 16" xfId="1721"/>
    <cellStyle name="Плохой 17" xfId="1722"/>
    <cellStyle name="Плохой 18" xfId="1723"/>
    <cellStyle name="Плохой 19" xfId="1724"/>
    <cellStyle name="Плохой 2" xfId="1725"/>
    <cellStyle name="Плохой 20" xfId="1726"/>
    <cellStyle name="Плохой 21" xfId="1727"/>
    <cellStyle name="Плохой 22" xfId="1728"/>
    <cellStyle name="Плохой 23" xfId="1729"/>
    <cellStyle name="Плохой 24" xfId="1730"/>
    <cellStyle name="Плохой 3" xfId="1731"/>
    <cellStyle name="Плохой 4" xfId="1732"/>
    <cellStyle name="Плохой 5" xfId="1733"/>
    <cellStyle name="Плохой 6" xfId="1734"/>
    <cellStyle name="Плохой 7" xfId="1735"/>
    <cellStyle name="Плохой 8" xfId="1736"/>
    <cellStyle name="Плохой 9" xfId="1737"/>
    <cellStyle name="Пояснение 10" xfId="1738"/>
    <cellStyle name="Пояснение 11" xfId="1739"/>
    <cellStyle name="Пояснение 12" xfId="1740"/>
    <cellStyle name="Пояснение 13" xfId="1741"/>
    <cellStyle name="Пояснение 14" xfId="1742"/>
    <cellStyle name="Пояснение 15" xfId="1743"/>
    <cellStyle name="Пояснение 16" xfId="1744"/>
    <cellStyle name="Пояснение 17" xfId="1745"/>
    <cellStyle name="Пояснение 18" xfId="1746"/>
    <cellStyle name="Пояснение 19" xfId="1747"/>
    <cellStyle name="Пояснение 2" xfId="1748"/>
    <cellStyle name="Пояснение 20" xfId="1749"/>
    <cellStyle name="Пояснение 21" xfId="1750"/>
    <cellStyle name="Пояснение 22" xfId="1751"/>
    <cellStyle name="Пояснение 23" xfId="1752"/>
    <cellStyle name="Пояснение 24" xfId="1753"/>
    <cellStyle name="Пояснение 3" xfId="1754"/>
    <cellStyle name="Пояснение 4" xfId="1755"/>
    <cellStyle name="Пояснение 5" xfId="1756"/>
    <cellStyle name="Пояснение 6" xfId="1757"/>
    <cellStyle name="Пояснение 7" xfId="1758"/>
    <cellStyle name="Пояснение 8" xfId="1759"/>
    <cellStyle name="Пояснение 9" xfId="1760"/>
    <cellStyle name="Примечание 10" xfId="1761"/>
    <cellStyle name="Примечание 10 2" xfId="1762"/>
    <cellStyle name="Примечание 11" xfId="1763"/>
    <cellStyle name="Примечание 11 2" xfId="1764"/>
    <cellStyle name="Примечание 12" xfId="1765"/>
    <cellStyle name="Примечание 12 2" xfId="1766"/>
    <cellStyle name="Примечание 13" xfId="1767"/>
    <cellStyle name="Примечание 13 2" xfId="1768"/>
    <cellStyle name="Примечание 14" xfId="1769"/>
    <cellStyle name="Примечание 14 2" xfId="1770"/>
    <cellStyle name="Примечание 15" xfId="1771"/>
    <cellStyle name="Примечание 15 2" xfId="1772"/>
    <cellStyle name="Примечание 16" xfId="1773"/>
    <cellStyle name="Примечание 16 2" xfId="1774"/>
    <cellStyle name="Примечание 17" xfId="1775"/>
    <cellStyle name="Примечание 17 2" xfId="1776"/>
    <cellStyle name="Примечание 18" xfId="1777"/>
    <cellStyle name="Примечание 18 2" xfId="1778"/>
    <cellStyle name="Примечание 19" xfId="1779"/>
    <cellStyle name="Примечание 19 2" xfId="1780"/>
    <cellStyle name="Примечание 2" xfId="1781"/>
    <cellStyle name="Примечание 2 2" xfId="1782"/>
    <cellStyle name="Примечание 2 3" xfId="1783"/>
    <cellStyle name="Примечание 2 4" xfId="1784"/>
    <cellStyle name="Примечание 2 5" xfId="1785"/>
    <cellStyle name="Примечание 20" xfId="1786"/>
    <cellStyle name="Примечание 20 2" xfId="1787"/>
    <cellStyle name="Примечание 21" xfId="1788"/>
    <cellStyle name="Примечание 21 2" xfId="1789"/>
    <cellStyle name="Примечание 22" xfId="1790"/>
    <cellStyle name="Примечание 22 2" xfId="1791"/>
    <cellStyle name="Примечание 23" xfId="1792"/>
    <cellStyle name="Примечание 23 2" xfId="1793"/>
    <cellStyle name="Примечание 24" xfId="1794"/>
    <cellStyle name="Примечание 24 2" xfId="1795"/>
    <cellStyle name="Примечание 3" xfId="1796"/>
    <cellStyle name="Примечание 3 2" xfId="1797"/>
    <cellStyle name="Примечание 3 2 2" xfId="1798"/>
    <cellStyle name="Примечание 3 3" xfId="1799"/>
    <cellStyle name="Примечание 4" xfId="1800"/>
    <cellStyle name="Примечание 4 2" xfId="1801"/>
    <cellStyle name="Примечание 5" xfId="1802"/>
    <cellStyle name="Примечание 5 2" xfId="1803"/>
    <cellStyle name="Примечание 6" xfId="1804"/>
    <cellStyle name="Примечание 6 2" xfId="1805"/>
    <cellStyle name="Примечание 7" xfId="1806"/>
    <cellStyle name="Примечание 7 2" xfId="1807"/>
    <cellStyle name="Примечание 8" xfId="1808"/>
    <cellStyle name="Примечание 8 2" xfId="1809"/>
    <cellStyle name="Примечание 9" xfId="1810"/>
    <cellStyle name="Примечание 9 2" xfId="1811"/>
    <cellStyle name="Процентный 2" xfId="1812"/>
    <cellStyle name="Процентный 2 2" xfId="1813"/>
    <cellStyle name="Процентный 2 3" xfId="1814"/>
    <cellStyle name="Процентный 3" xfId="1815"/>
    <cellStyle name="Процентный 3 2" xfId="1816"/>
    <cellStyle name="Процентный 4" xfId="1817"/>
    <cellStyle name="Процентный 4 2" xfId="1818"/>
    <cellStyle name="Процентный 5" xfId="1819"/>
    <cellStyle name="Свойства элементов измерения" xfId="1820"/>
    <cellStyle name="Свойства элементов измерения [печать]" xfId="1821"/>
    <cellStyle name="Свойства элементов измерения [печать] 2" xfId="1822"/>
    <cellStyle name="Свойства элементов измерения 2" xfId="1823"/>
    <cellStyle name="Связанная ячейка 10" xfId="1824"/>
    <cellStyle name="Связанная ячейка 11" xfId="1825"/>
    <cellStyle name="Связанная ячейка 12" xfId="1826"/>
    <cellStyle name="Связанная ячейка 13" xfId="1827"/>
    <cellStyle name="Связанная ячейка 14" xfId="1828"/>
    <cellStyle name="Связанная ячейка 15" xfId="1829"/>
    <cellStyle name="Связанная ячейка 16" xfId="1830"/>
    <cellStyle name="Связанная ячейка 17" xfId="1831"/>
    <cellStyle name="Связанная ячейка 18" xfId="1832"/>
    <cellStyle name="Связанная ячейка 19" xfId="1833"/>
    <cellStyle name="Связанная ячейка 2" xfId="1834"/>
    <cellStyle name="Связанная ячейка 20" xfId="1835"/>
    <cellStyle name="Связанная ячейка 21" xfId="1836"/>
    <cellStyle name="Связанная ячейка 22" xfId="1837"/>
    <cellStyle name="Связанная ячейка 23" xfId="1838"/>
    <cellStyle name="Связанная ячейка 24" xfId="1839"/>
    <cellStyle name="Связанная ячейка 3" xfId="1840"/>
    <cellStyle name="Связанная ячейка 4" xfId="1841"/>
    <cellStyle name="Связанная ячейка 5" xfId="1842"/>
    <cellStyle name="Связанная ячейка 6" xfId="1843"/>
    <cellStyle name="Связанная ячейка 7" xfId="1844"/>
    <cellStyle name="Связанная ячейка 8" xfId="1845"/>
    <cellStyle name="Связанная ячейка 9" xfId="1846"/>
    <cellStyle name="Стиль 1" xfId="1847"/>
    <cellStyle name="Стиль 2" xfId="1848"/>
    <cellStyle name="Стиль 3" xfId="1849"/>
    <cellStyle name="Стиль 4" xfId="1850"/>
    <cellStyle name="Стиль 5" xfId="1851"/>
    <cellStyle name="Стиль 6" xfId="1852"/>
    <cellStyle name="Текст предупреждения 10" xfId="1853"/>
    <cellStyle name="Текст предупреждения 11" xfId="1854"/>
    <cellStyle name="Текст предупреждения 12" xfId="1855"/>
    <cellStyle name="Текст предупреждения 13" xfId="1856"/>
    <cellStyle name="Текст предупреждения 14" xfId="1857"/>
    <cellStyle name="Текст предупреждения 15" xfId="1858"/>
    <cellStyle name="Текст предупреждения 16" xfId="1859"/>
    <cellStyle name="Текст предупреждения 17" xfId="1860"/>
    <cellStyle name="Текст предупреждения 18" xfId="1861"/>
    <cellStyle name="Текст предупреждения 19" xfId="1862"/>
    <cellStyle name="Текст предупреждения 2" xfId="1863"/>
    <cellStyle name="Текст предупреждения 20" xfId="1864"/>
    <cellStyle name="Текст предупреждения 21" xfId="1865"/>
    <cellStyle name="Текст предупреждения 22" xfId="1866"/>
    <cellStyle name="Текст предупреждения 23" xfId="1867"/>
    <cellStyle name="Текст предупреждения 24" xfId="1868"/>
    <cellStyle name="Текст предупреждения 3" xfId="1869"/>
    <cellStyle name="Текст предупреждения 4" xfId="1870"/>
    <cellStyle name="Текст предупреждения 5" xfId="1871"/>
    <cellStyle name="Текст предупреждения 6" xfId="1872"/>
    <cellStyle name="Текст предупреждения 7" xfId="1873"/>
    <cellStyle name="Текст предупреждения 8" xfId="1874"/>
    <cellStyle name="Текст предупреждения 9" xfId="1875"/>
    <cellStyle name="Финансовый" xfId="1" builtinId="3"/>
    <cellStyle name="Финансовый 10" xfId="1876"/>
    <cellStyle name="Финансовый 11" xfId="1877"/>
    <cellStyle name="Финансовый 12" xfId="1878"/>
    <cellStyle name="Финансовый 13" xfId="1879"/>
    <cellStyle name="Финансовый 2" xfId="8"/>
    <cellStyle name="Финансовый 2 2" xfId="1880"/>
    <cellStyle name="Финансовый 2 2 2" xfId="1881"/>
    <cellStyle name="Финансовый 2 2 3" xfId="1882"/>
    <cellStyle name="Финансовый 2 2 4" xfId="1883"/>
    <cellStyle name="Финансовый 2 2 5" xfId="1884"/>
    <cellStyle name="Финансовый 2 2 6" xfId="1885"/>
    <cellStyle name="Финансовый 2 3" xfId="1886"/>
    <cellStyle name="Финансовый 2 3 2" xfId="1887"/>
    <cellStyle name="Финансовый 2 3 3" xfId="1888"/>
    <cellStyle name="Финансовый 2 3 4" xfId="1889"/>
    <cellStyle name="Финансовый 2 4" xfId="1890"/>
    <cellStyle name="Финансовый 2 4 2" xfId="1891"/>
    <cellStyle name="Финансовый 2 5" xfId="1892"/>
    <cellStyle name="Финансовый 3" xfId="1893"/>
    <cellStyle name="Финансовый 3 2" xfId="1894"/>
    <cellStyle name="Финансовый 3 2 2" xfId="1895"/>
    <cellStyle name="Финансовый 3 2 3" xfId="1896"/>
    <cellStyle name="Финансовый 3 3" xfId="1897"/>
    <cellStyle name="Финансовый 3 3 2" xfId="1898"/>
    <cellStyle name="Финансовый 3 3 2 2" xfId="1899"/>
    <cellStyle name="Финансовый 3 3 2 2 2" xfId="1900"/>
    <cellStyle name="Финансовый 3 3 3" xfId="1901"/>
    <cellStyle name="Финансовый 3 4" xfId="1902"/>
    <cellStyle name="Финансовый 4" xfId="1903"/>
    <cellStyle name="Финансовый 4 2" xfId="1904"/>
    <cellStyle name="Финансовый 4 3" xfId="1905"/>
    <cellStyle name="Финансовый 4 4" xfId="1906"/>
    <cellStyle name="Финансовый 4 5" xfId="1907"/>
    <cellStyle name="Финансовый 4 6" xfId="1908"/>
    <cellStyle name="Финансовый 5" xfId="1909"/>
    <cellStyle name="Финансовый 5 2" xfId="1910"/>
    <cellStyle name="Финансовый 5 3" xfId="1911"/>
    <cellStyle name="Финансовый 5 4" xfId="1912"/>
    <cellStyle name="Финансовый 6" xfId="1913"/>
    <cellStyle name="Финансовый 6 2" xfId="7"/>
    <cellStyle name="Финансовый 6 2 2" xfId="1914"/>
    <cellStyle name="Финансовый 6 2 3" xfId="1915"/>
    <cellStyle name="Финансовый 6 3" xfId="1916"/>
    <cellStyle name="Финансовый 6 4" xfId="1917"/>
    <cellStyle name="Финансовый 7" xfId="1918"/>
    <cellStyle name="Финансовый 7 2" xfId="1919"/>
    <cellStyle name="Финансовый 7 3" xfId="1920"/>
    <cellStyle name="Финансовый 8" xfId="1921"/>
    <cellStyle name="Финансовый 8 2" xfId="1922"/>
    <cellStyle name="Финансовый 9" xfId="1923"/>
    <cellStyle name="Финансовый 9 2" xfId="1924"/>
    <cellStyle name="Хороший 10" xfId="1925"/>
    <cellStyle name="Хороший 11" xfId="1926"/>
    <cellStyle name="Хороший 12" xfId="1927"/>
    <cellStyle name="Хороший 13" xfId="1928"/>
    <cellStyle name="Хороший 14" xfId="1929"/>
    <cellStyle name="Хороший 15" xfId="1930"/>
    <cellStyle name="Хороший 16" xfId="1931"/>
    <cellStyle name="Хороший 17" xfId="1932"/>
    <cellStyle name="Хороший 18" xfId="1933"/>
    <cellStyle name="Хороший 19" xfId="1934"/>
    <cellStyle name="Хороший 2" xfId="1935"/>
    <cellStyle name="Хороший 20" xfId="1936"/>
    <cellStyle name="Хороший 21" xfId="1937"/>
    <cellStyle name="Хороший 22" xfId="1938"/>
    <cellStyle name="Хороший 23" xfId="1939"/>
    <cellStyle name="Хороший 24" xfId="1940"/>
    <cellStyle name="Хороший 3" xfId="1941"/>
    <cellStyle name="Хороший 4" xfId="1942"/>
    <cellStyle name="Хороший 5" xfId="1943"/>
    <cellStyle name="Хороший 6" xfId="1944"/>
    <cellStyle name="Хороший 7" xfId="1945"/>
    <cellStyle name="Хороший 8" xfId="1946"/>
    <cellStyle name="Хороший 9" xfId="1947"/>
    <cellStyle name="Элементы осей" xfId="1948"/>
    <cellStyle name="Элементы осей [печать]" xfId="1949"/>
    <cellStyle name="Элементы осей [печать] 2" xfId="1950"/>
    <cellStyle name="Элементы осей 2" xfId="19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Z219"/>
  <sheetViews>
    <sheetView tabSelected="1" view="pageBreakPreview" zoomScale="80" zoomScaleNormal="93" zoomScaleSheetLayoutView="80" workbookViewId="0">
      <pane xSplit="65" ySplit="1" topLeftCell="BN2" activePane="bottomRight" state="frozen"/>
      <selection activeCell="AC24" sqref="AC24"/>
      <selection pane="topRight" activeCell="AC24" sqref="AC24"/>
      <selection pane="bottomLeft" activeCell="AC24" sqref="AC24"/>
      <selection pane="bottomRight" activeCell="CJ11" sqref="CJ11"/>
    </sheetView>
  </sheetViews>
  <sheetFormatPr defaultRowHeight="12.75" x14ac:dyDescent="0.2"/>
  <cols>
    <col min="1" max="1" width="3.28515625" style="70" customWidth="1"/>
    <col min="2" max="2" width="16.140625" style="70" customWidth="1"/>
    <col min="3" max="3" width="11.5703125" style="71" hidden="1" customWidth="1"/>
    <col min="4" max="4" width="13.7109375" style="70" hidden="1" customWidth="1"/>
    <col min="5" max="5" width="11.5703125" style="71" hidden="1" customWidth="1"/>
    <col min="6" max="7" width="10.7109375" style="70" hidden="1" customWidth="1"/>
    <col min="8" max="8" width="11.5703125" style="70" hidden="1" customWidth="1"/>
    <col min="9" max="9" width="13" style="70" hidden="1" customWidth="1"/>
    <col min="10" max="10" width="11" style="70" hidden="1" customWidth="1"/>
    <col min="11" max="11" width="14.5703125" style="70" hidden="1" customWidth="1"/>
    <col min="12" max="12" width="15" style="70" hidden="1" customWidth="1"/>
    <col min="13" max="13" width="12.5703125" style="70" hidden="1" customWidth="1"/>
    <col min="14" max="14" width="11.7109375" style="70" hidden="1" customWidth="1"/>
    <col min="15" max="15" width="12.7109375" style="70" hidden="1" customWidth="1"/>
    <col min="16" max="16" width="11.7109375" style="70" hidden="1" customWidth="1"/>
    <col min="17" max="17" width="11.28515625" style="70" hidden="1" customWidth="1"/>
    <col min="18" max="18" width="10.5703125" style="70" hidden="1" customWidth="1"/>
    <col min="19" max="19" width="12.42578125" style="70" hidden="1" customWidth="1"/>
    <col min="20" max="20" width="9.7109375" style="70" hidden="1" customWidth="1"/>
    <col min="21" max="21" width="12.42578125" style="70" hidden="1" customWidth="1"/>
    <col min="22" max="22" width="12.28515625" style="70" hidden="1" customWidth="1"/>
    <col min="23" max="23" width="10.140625" style="70" hidden="1" customWidth="1"/>
    <col min="24" max="24" width="14" style="77" hidden="1" customWidth="1"/>
    <col min="25" max="25" width="10.7109375" style="77" hidden="1" customWidth="1"/>
    <col min="26" max="26" width="11.28515625" style="70" hidden="1" customWidth="1"/>
    <col min="27" max="27" width="7.85546875" style="70" hidden="1" customWidth="1"/>
    <col min="28" max="28" width="11.7109375" style="70" hidden="1" customWidth="1"/>
    <col min="29" max="29" width="11.42578125" style="70" hidden="1" customWidth="1"/>
    <col min="30" max="30" width="9.5703125" style="70" hidden="1" customWidth="1"/>
    <col min="31" max="31" width="14.140625" style="70" hidden="1" customWidth="1"/>
    <col min="32" max="32" width="11.28515625" style="1" hidden="1" customWidth="1"/>
    <col min="33" max="33" width="12.28515625" style="1" hidden="1" customWidth="1"/>
    <col min="34" max="34" width="13.5703125" style="1" hidden="1" customWidth="1"/>
    <col min="35" max="38" width="12.7109375" style="1" hidden="1" customWidth="1"/>
    <col min="39" max="39" width="14.5703125" style="70" hidden="1" customWidth="1"/>
    <col min="40" max="40" width="12.5703125" style="70" hidden="1" customWidth="1"/>
    <col min="41" max="41" width="12.7109375" style="70" hidden="1" customWidth="1"/>
    <col min="42" max="42" width="12.5703125" style="70" hidden="1" customWidth="1"/>
    <col min="43" max="43" width="14.42578125" style="70" hidden="1" customWidth="1"/>
    <col min="44" max="44" width="12.7109375" style="70" hidden="1" customWidth="1"/>
    <col min="45" max="45" width="11.7109375" style="70" hidden="1" customWidth="1"/>
    <col min="46" max="46" width="11.28515625" style="70" hidden="1" customWidth="1"/>
    <col min="47" max="47" width="10.5703125" style="70" hidden="1" customWidth="1"/>
    <col min="48" max="48" width="12.42578125" style="70" hidden="1" customWidth="1"/>
    <col min="49" max="49" width="9.7109375" style="70" hidden="1" customWidth="1"/>
    <col min="50" max="50" width="12.42578125" style="70" hidden="1" customWidth="1"/>
    <col min="51" max="51" width="12.28515625" style="70" hidden="1" customWidth="1"/>
    <col min="52" max="52" width="10.140625" style="70" hidden="1" customWidth="1"/>
    <col min="53" max="53" width="14" style="77" hidden="1" customWidth="1"/>
    <col min="54" max="54" width="10.7109375" style="77" hidden="1" customWidth="1"/>
    <col min="55" max="55" width="11.28515625" style="70" hidden="1" customWidth="1"/>
    <col min="56" max="56" width="7.85546875" style="70" hidden="1" customWidth="1"/>
    <col min="57" max="57" width="11.7109375" style="70" hidden="1" customWidth="1"/>
    <col min="58" max="58" width="11.42578125" style="70" hidden="1" customWidth="1"/>
    <col min="59" max="59" width="9.5703125" style="70" hidden="1" customWidth="1"/>
    <col min="60" max="60" width="14.140625" style="70" hidden="1" customWidth="1"/>
    <col min="61" max="61" width="11.28515625" style="1" hidden="1" customWidth="1"/>
    <col min="62" max="62" width="12.28515625" style="1" hidden="1" customWidth="1"/>
    <col min="63" max="63" width="13.42578125" style="1" hidden="1" customWidth="1"/>
    <col min="64" max="64" width="73.140625" style="1" hidden="1" customWidth="1"/>
    <col min="65" max="65" width="13.42578125" style="1" hidden="1" customWidth="1"/>
    <col min="66" max="66" width="13.7109375" style="1" customWidth="1"/>
    <col min="67" max="67" width="11.85546875" style="1" hidden="1" customWidth="1"/>
    <col min="68" max="68" width="13.42578125" style="1" hidden="1" customWidth="1"/>
    <col min="69" max="69" width="13.42578125" style="1" customWidth="1"/>
    <col min="70" max="70" width="13.42578125" style="1" hidden="1" customWidth="1"/>
    <col min="71" max="72" width="16.85546875" style="1" hidden="1" customWidth="1"/>
    <col min="73" max="73" width="13.7109375" style="1" customWidth="1"/>
    <col min="74" max="74" width="10.28515625" style="1" hidden="1" customWidth="1"/>
    <col min="75" max="75" width="14.28515625" style="1" hidden="1" customWidth="1"/>
    <col min="76" max="76" width="17" style="1" hidden="1" customWidth="1"/>
    <col min="77" max="77" width="8.140625" style="1" hidden="1" customWidth="1"/>
    <col min="78" max="78" width="12.85546875" style="1" hidden="1" customWidth="1"/>
    <col min="79" max="80" width="9.7109375" style="1" hidden="1" customWidth="1"/>
    <col min="81" max="81" width="14.28515625" style="1" hidden="1" customWidth="1"/>
    <col min="82" max="82" width="14.28515625" style="1" customWidth="1"/>
    <col min="83" max="83" width="14.5703125" style="1" hidden="1" customWidth="1"/>
    <col min="84" max="84" width="15.140625" style="1" hidden="1" customWidth="1"/>
    <col min="85" max="85" width="13.7109375" style="1" hidden="1" customWidth="1"/>
    <col min="86" max="86" width="0" style="1" hidden="1" customWidth="1"/>
    <col min="87" max="88" width="11.42578125" style="1" customWidth="1"/>
    <col min="89" max="90" width="11.42578125" style="1" hidden="1" customWidth="1"/>
    <col min="91" max="91" width="11.42578125" style="1" customWidth="1"/>
    <col min="92" max="92" width="9.85546875" style="1" hidden="1" customWidth="1"/>
    <col min="93" max="94" width="13.5703125" style="1" hidden="1" customWidth="1"/>
    <col min="95" max="95" width="13.85546875" style="1" customWidth="1"/>
    <col min="96" max="96" width="12" style="1" hidden="1" customWidth="1"/>
    <col min="97" max="97" width="12.85546875" style="1" hidden="1" customWidth="1"/>
    <col min="98" max="98" width="21.5703125" style="1" hidden="1" customWidth="1"/>
    <col min="99" max="103" width="12.140625" style="1" hidden="1" customWidth="1"/>
    <col min="104" max="104" width="13.7109375" style="1" customWidth="1"/>
    <col min="105" max="105" width="13.42578125" style="1" hidden="1" customWidth="1"/>
    <col min="106" max="107" width="12.140625" style="1" hidden="1" customWidth="1"/>
    <col min="108" max="108" width="8.85546875" style="1" hidden="1" customWidth="1"/>
    <col min="109" max="110" width="10.140625" style="1" customWidth="1"/>
    <col min="111" max="111" width="9.140625" style="1" hidden="1" customWidth="1"/>
    <col min="112" max="113" width="10.140625" style="1" hidden="1" customWidth="1"/>
    <col min="114" max="114" width="12.7109375" style="1" customWidth="1"/>
    <col min="115" max="115" width="14.7109375" style="1" hidden="1" customWidth="1"/>
    <col min="116" max="116" width="0" style="1" hidden="1" customWidth="1"/>
    <col min="117" max="277" width="9.140625" style="1"/>
    <col min="278" max="278" width="3.28515625" style="1" customWidth="1"/>
    <col min="279" max="279" width="17.28515625" style="1" customWidth="1"/>
    <col min="280" max="280" width="11.7109375" style="1" customWidth="1"/>
    <col min="281" max="281" width="11.28515625" style="1" customWidth="1"/>
    <col min="282" max="282" width="9.140625" style="1" customWidth="1"/>
    <col min="283" max="283" width="11.42578125" style="1" customWidth="1"/>
    <col min="284" max="284" width="9" style="1" customWidth="1"/>
    <col min="285" max="285" width="11.5703125" style="1" customWidth="1"/>
    <col min="286" max="286" width="9.42578125" style="1" customWidth="1"/>
    <col min="287" max="287" width="12.42578125" style="1" customWidth="1"/>
    <col min="288" max="291" width="12.7109375" style="1" customWidth="1"/>
    <col min="292" max="293" width="9.7109375" style="1" customWidth="1"/>
    <col min="294" max="294" width="8.42578125" style="1" customWidth="1"/>
    <col min="295" max="296" width="10.7109375" style="1" customWidth="1"/>
    <col min="297" max="297" width="9.5703125" style="1" customWidth="1"/>
    <col min="298" max="298" width="11.7109375" style="1" customWidth="1"/>
    <col min="299" max="299" width="13.28515625" style="1" customWidth="1"/>
    <col min="300" max="300" width="11.85546875" style="1" customWidth="1"/>
    <col min="301" max="302" width="8.85546875" style="1" customWidth="1"/>
    <col min="303" max="303" width="8.28515625" style="1" customWidth="1"/>
    <col min="304" max="304" width="7.28515625" style="1" customWidth="1"/>
    <col min="305" max="305" width="8.42578125" style="1" customWidth="1"/>
    <col min="306" max="306" width="9.85546875" style="1" customWidth="1"/>
    <col min="307" max="307" width="8.85546875" style="1" customWidth="1"/>
    <col min="308" max="308" width="7.7109375" style="1" customWidth="1"/>
    <col min="309" max="309" width="6.5703125" style="1" customWidth="1"/>
    <col min="310" max="310" width="9.140625" style="1" customWidth="1"/>
    <col min="311" max="311" width="8.28515625" style="1" customWidth="1"/>
    <col min="312" max="312" width="10.140625" style="1" customWidth="1"/>
    <col min="313" max="314" width="8.140625" style="1" customWidth="1"/>
    <col min="315" max="315" width="7.85546875" style="1" customWidth="1"/>
    <col min="316" max="316" width="9.28515625" style="1" customWidth="1"/>
    <col min="317" max="317" width="8.7109375" style="1" customWidth="1"/>
    <col min="318" max="318" width="9.5703125" style="1" customWidth="1"/>
    <col min="319" max="319" width="11.7109375" style="1" customWidth="1"/>
    <col min="320" max="320" width="13.28515625" style="1" customWidth="1"/>
    <col min="321" max="321" width="11.85546875" style="1" customWidth="1"/>
    <col min="322" max="323" width="8.85546875" style="1" customWidth="1"/>
    <col min="324" max="324" width="8.28515625" style="1" customWidth="1"/>
    <col min="325" max="325" width="7.28515625" style="1" customWidth="1"/>
    <col min="326" max="326" width="8.42578125" style="1" customWidth="1"/>
    <col min="327" max="327" width="9.85546875" style="1" customWidth="1"/>
    <col min="328" max="328" width="8.85546875" style="1" customWidth="1"/>
    <col min="329" max="329" width="7.7109375" style="1" customWidth="1"/>
    <col min="330" max="330" width="6.5703125" style="1" customWidth="1"/>
    <col min="331" max="331" width="9.140625" style="1" customWidth="1"/>
    <col min="332" max="332" width="8.28515625" style="1" customWidth="1"/>
    <col min="333" max="333" width="10.140625" style="1" customWidth="1"/>
    <col min="334" max="335" width="8.140625" style="1" customWidth="1"/>
    <col min="336" max="336" width="7.85546875" style="1" customWidth="1"/>
    <col min="337" max="337" width="9.28515625" style="1" customWidth="1"/>
    <col min="338" max="338" width="8.7109375" style="1" customWidth="1"/>
    <col min="339" max="339" width="9.5703125" style="1" customWidth="1"/>
    <col min="340" max="533" width="9.140625" style="1"/>
    <col min="534" max="534" width="3.28515625" style="1" customWidth="1"/>
    <col min="535" max="535" width="17.28515625" style="1" customWidth="1"/>
    <col min="536" max="536" width="11.7109375" style="1" customWidth="1"/>
    <col min="537" max="537" width="11.28515625" style="1" customWidth="1"/>
    <col min="538" max="538" width="9.140625" style="1" customWidth="1"/>
    <col min="539" max="539" width="11.42578125" style="1" customWidth="1"/>
    <col min="540" max="540" width="9" style="1" customWidth="1"/>
    <col min="541" max="541" width="11.5703125" style="1" customWidth="1"/>
    <col min="542" max="542" width="9.42578125" style="1" customWidth="1"/>
    <col min="543" max="543" width="12.42578125" style="1" customWidth="1"/>
    <col min="544" max="547" width="12.7109375" style="1" customWidth="1"/>
    <col min="548" max="549" width="9.7109375" style="1" customWidth="1"/>
    <col min="550" max="550" width="8.42578125" style="1" customWidth="1"/>
    <col min="551" max="552" width="10.7109375" style="1" customWidth="1"/>
    <col min="553" max="553" width="9.5703125" style="1" customWidth="1"/>
    <col min="554" max="554" width="11.7109375" style="1" customWidth="1"/>
    <col min="555" max="555" width="13.28515625" style="1" customWidth="1"/>
    <col min="556" max="556" width="11.85546875" style="1" customWidth="1"/>
    <col min="557" max="558" width="8.85546875" style="1" customWidth="1"/>
    <col min="559" max="559" width="8.28515625" style="1" customWidth="1"/>
    <col min="560" max="560" width="7.28515625" style="1" customWidth="1"/>
    <col min="561" max="561" width="8.42578125" style="1" customWidth="1"/>
    <col min="562" max="562" width="9.85546875" style="1" customWidth="1"/>
    <col min="563" max="563" width="8.85546875" style="1" customWidth="1"/>
    <col min="564" max="564" width="7.7109375" style="1" customWidth="1"/>
    <col min="565" max="565" width="6.5703125" style="1" customWidth="1"/>
    <col min="566" max="566" width="9.140625" style="1" customWidth="1"/>
    <col min="567" max="567" width="8.28515625" style="1" customWidth="1"/>
    <col min="568" max="568" width="10.140625" style="1" customWidth="1"/>
    <col min="569" max="570" width="8.140625" style="1" customWidth="1"/>
    <col min="571" max="571" width="7.85546875" style="1" customWidth="1"/>
    <col min="572" max="572" width="9.28515625" style="1" customWidth="1"/>
    <col min="573" max="573" width="8.7109375" style="1" customWidth="1"/>
    <col min="574" max="574" width="9.5703125" style="1" customWidth="1"/>
    <col min="575" max="575" width="11.7109375" style="1" customWidth="1"/>
    <col min="576" max="576" width="13.28515625" style="1" customWidth="1"/>
    <col min="577" max="577" width="11.85546875" style="1" customWidth="1"/>
    <col min="578" max="579" width="8.85546875" style="1" customWidth="1"/>
    <col min="580" max="580" width="8.28515625" style="1" customWidth="1"/>
    <col min="581" max="581" width="7.28515625" style="1" customWidth="1"/>
    <col min="582" max="582" width="8.42578125" style="1" customWidth="1"/>
    <col min="583" max="583" width="9.85546875" style="1" customWidth="1"/>
    <col min="584" max="584" width="8.85546875" style="1" customWidth="1"/>
    <col min="585" max="585" width="7.7109375" style="1" customWidth="1"/>
    <col min="586" max="586" width="6.5703125" style="1" customWidth="1"/>
    <col min="587" max="587" width="9.140625" style="1" customWidth="1"/>
    <col min="588" max="588" width="8.28515625" style="1" customWidth="1"/>
    <col min="589" max="589" width="10.140625" style="1" customWidth="1"/>
    <col min="590" max="591" width="8.140625" style="1" customWidth="1"/>
    <col min="592" max="592" width="7.85546875" style="1" customWidth="1"/>
    <col min="593" max="593" width="9.28515625" style="1" customWidth="1"/>
    <col min="594" max="594" width="8.7109375" style="1" customWidth="1"/>
    <col min="595" max="595" width="9.5703125" style="1" customWidth="1"/>
    <col min="596" max="789" width="9.140625" style="1"/>
    <col min="790" max="790" width="3.28515625" style="1" customWidth="1"/>
    <col min="791" max="791" width="17.28515625" style="1" customWidth="1"/>
    <col min="792" max="792" width="11.7109375" style="1" customWidth="1"/>
    <col min="793" max="793" width="11.28515625" style="1" customWidth="1"/>
    <col min="794" max="794" width="9.140625" style="1" customWidth="1"/>
    <col min="795" max="795" width="11.42578125" style="1" customWidth="1"/>
    <col min="796" max="796" width="9" style="1" customWidth="1"/>
    <col min="797" max="797" width="11.5703125" style="1" customWidth="1"/>
    <col min="798" max="798" width="9.42578125" style="1" customWidth="1"/>
    <col min="799" max="799" width="12.42578125" style="1" customWidth="1"/>
    <col min="800" max="803" width="12.7109375" style="1" customWidth="1"/>
    <col min="804" max="805" width="9.7109375" style="1" customWidth="1"/>
    <col min="806" max="806" width="8.42578125" style="1" customWidth="1"/>
    <col min="807" max="808" width="10.7109375" style="1" customWidth="1"/>
    <col min="809" max="809" width="9.5703125" style="1" customWidth="1"/>
    <col min="810" max="810" width="11.7109375" style="1" customWidth="1"/>
    <col min="811" max="811" width="13.28515625" style="1" customWidth="1"/>
    <col min="812" max="812" width="11.85546875" style="1" customWidth="1"/>
    <col min="813" max="814" width="8.85546875" style="1" customWidth="1"/>
    <col min="815" max="815" width="8.28515625" style="1" customWidth="1"/>
    <col min="816" max="816" width="7.28515625" style="1" customWidth="1"/>
    <col min="817" max="817" width="8.42578125" style="1" customWidth="1"/>
    <col min="818" max="818" width="9.85546875" style="1" customWidth="1"/>
    <col min="819" max="819" width="8.85546875" style="1" customWidth="1"/>
    <col min="820" max="820" width="7.7109375" style="1" customWidth="1"/>
    <col min="821" max="821" width="6.5703125" style="1" customWidth="1"/>
    <col min="822" max="822" width="9.140625" style="1" customWidth="1"/>
    <col min="823" max="823" width="8.28515625" style="1" customWidth="1"/>
    <col min="824" max="824" width="10.140625" style="1" customWidth="1"/>
    <col min="825" max="826" width="8.140625" style="1" customWidth="1"/>
    <col min="827" max="827" width="7.85546875" style="1" customWidth="1"/>
    <col min="828" max="828" width="9.28515625" style="1" customWidth="1"/>
    <col min="829" max="829" width="8.7109375" style="1" customWidth="1"/>
    <col min="830" max="830" width="9.5703125" style="1" customWidth="1"/>
    <col min="831" max="831" width="11.7109375" style="1" customWidth="1"/>
    <col min="832" max="832" width="13.28515625" style="1" customWidth="1"/>
    <col min="833" max="833" width="11.85546875" style="1" customWidth="1"/>
    <col min="834" max="835" width="8.85546875" style="1" customWidth="1"/>
    <col min="836" max="836" width="8.28515625" style="1" customWidth="1"/>
    <col min="837" max="837" width="7.28515625" style="1" customWidth="1"/>
    <col min="838" max="838" width="8.42578125" style="1" customWidth="1"/>
    <col min="839" max="839" width="9.85546875" style="1" customWidth="1"/>
    <col min="840" max="840" width="8.85546875" style="1" customWidth="1"/>
    <col min="841" max="841" width="7.7109375" style="1" customWidth="1"/>
    <col min="842" max="842" width="6.5703125" style="1" customWidth="1"/>
    <col min="843" max="843" width="9.140625" style="1" customWidth="1"/>
    <col min="844" max="844" width="8.28515625" style="1" customWidth="1"/>
    <col min="845" max="845" width="10.140625" style="1" customWidth="1"/>
    <col min="846" max="847" width="8.140625" style="1" customWidth="1"/>
    <col min="848" max="848" width="7.85546875" style="1" customWidth="1"/>
    <col min="849" max="849" width="9.28515625" style="1" customWidth="1"/>
    <col min="850" max="850" width="8.7109375" style="1" customWidth="1"/>
    <col min="851" max="851" width="9.5703125" style="1" customWidth="1"/>
    <col min="852" max="1045" width="9.140625" style="1"/>
    <col min="1046" max="1046" width="3.28515625" style="1" customWidth="1"/>
    <col min="1047" max="1047" width="17.28515625" style="1" customWidth="1"/>
    <col min="1048" max="1048" width="11.7109375" style="1" customWidth="1"/>
    <col min="1049" max="1049" width="11.28515625" style="1" customWidth="1"/>
    <col min="1050" max="1050" width="9.140625" style="1" customWidth="1"/>
    <col min="1051" max="1051" width="11.42578125" style="1" customWidth="1"/>
    <col min="1052" max="1052" width="9" style="1" customWidth="1"/>
    <col min="1053" max="1053" width="11.5703125" style="1" customWidth="1"/>
    <col min="1054" max="1054" width="9.42578125" style="1" customWidth="1"/>
    <col min="1055" max="1055" width="12.42578125" style="1" customWidth="1"/>
    <col min="1056" max="1059" width="12.7109375" style="1" customWidth="1"/>
    <col min="1060" max="1061" width="9.7109375" style="1" customWidth="1"/>
    <col min="1062" max="1062" width="8.42578125" style="1" customWidth="1"/>
    <col min="1063" max="1064" width="10.7109375" style="1" customWidth="1"/>
    <col min="1065" max="1065" width="9.5703125" style="1" customWidth="1"/>
    <col min="1066" max="1066" width="11.7109375" style="1" customWidth="1"/>
    <col min="1067" max="1067" width="13.28515625" style="1" customWidth="1"/>
    <col min="1068" max="1068" width="11.85546875" style="1" customWidth="1"/>
    <col min="1069" max="1070" width="8.85546875" style="1" customWidth="1"/>
    <col min="1071" max="1071" width="8.28515625" style="1" customWidth="1"/>
    <col min="1072" max="1072" width="7.28515625" style="1" customWidth="1"/>
    <col min="1073" max="1073" width="8.42578125" style="1" customWidth="1"/>
    <col min="1074" max="1074" width="9.85546875" style="1" customWidth="1"/>
    <col min="1075" max="1075" width="8.85546875" style="1" customWidth="1"/>
    <col min="1076" max="1076" width="7.7109375" style="1" customWidth="1"/>
    <col min="1077" max="1077" width="6.5703125" style="1" customWidth="1"/>
    <col min="1078" max="1078" width="9.140625" style="1" customWidth="1"/>
    <col min="1079" max="1079" width="8.28515625" style="1" customWidth="1"/>
    <col min="1080" max="1080" width="10.140625" style="1" customWidth="1"/>
    <col min="1081" max="1082" width="8.140625" style="1" customWidth="1"/>
    <col min="1083" max="1083" width="7.85546875" style="1" customWidth="1"/>
    <col min="1084" max="1084" width="9.28515625" style="1" customWidth="1"/>
    <col min="1085" max="1085" width="8.7109375" style="1" customWidth="1"/>
    <col min="1086" max="1086" width="9.5703125" style="1" customWidth="1"/>
    <col min="1087" max="1087" width="11.7109375" style="1" customWidth="1"/>
    <col min="1088" max="1088" width="13.28515625" style="1" customWidth="1"/>
    <col min="1089" max="1089" width="11.85546875" style="1" customWidth="1"/>
    <col min="1090" max="1091" width="8.85546875" style="1" customWidth="1"/>
    <col min="1092" max="1092" width="8.28515625" style="1" customWidth="1"/>
    <col min="1093" max="1093" width="7.28515625" style="1" customWidth="1"/>
    <col min="1094" max="1094" width="8.42578125" style="1" customWidth="1"/>
    <col min="1095" max="1095" width="9.85546875" style="1" customWidth="1"/>
    <col min="1096" max="1096" width="8.85546875" style="1" customWidth="1"/>
    <col min="1097" max="1097" width="7.7109375" style="1" customWidth="1"/>
    <col min="1098" max="1098" width="6.5703125" style="1" customWidth="1"/>
    <col min="1099" max="1099" width="9.140625" style="1" customWidth="1"/>
    <col min="1100" max="1100" width="8.28515625" style="1" customWidth="1"/>
    <col min="1101" max="1101" width="10.140625" style="1" customWidth="1"/>
    <col min="1102" max="1103" width="8.140625" style="1" customWidth="1"/>
    <col min="1104" max="1104" width="7.85546875" style="1" customWidth="1"/>
    <col min="1105" max="1105" width="9.28515625" style="1" customWidth="1"/>
    <col min="1106" max="1106" width="8.7109375" style="1" customWidth="1"/>
    <col min="1107" max="1107" width="9.5703125" style="1" customWidth="1"/>
    <col min="1108" max="1301" width="9.140625" style="1"/>
    <col min="1302" max="1302" width="3.28515625" style="1" customWidth="1"/>
    <col min="1303" max="1303" width="17.28515625" style="1" customWidth="1"/>
    <col min="1304" max="1304" width="11.7109375" style="1" customWidth="1"/>
    <col min="1305" max="1305" width="11.28515625" style="1" customWidth="1"/>
    <col min="1306" max="1306" width="9.140625" style="1" customWidth="1"/>
    <col min="1307" max="1307" width="11.42578125" style="1" customWidth="1"/>
    <col min="1308" max="1308" width="9" style="1" customWidth="1"/>
    <col min="1309" max="1309" width="11.5703125" style="1" customWidth="1"/>
    <col min="1310" max="1310" width="9.42578125" style="1" customWidth="1"/>
    <col min="1311" max="1311" width="12.42578125" style="1" customWidth="1"/>
    <col min="1312" max="1315" width="12.7109375" style="1" customWidth="1"/>
    <col min="1316" max="1317" width="9.7109375" style="1" customWidth="1"/>
    <col min="1318" max="1318" width="8.42578125" style="1" customWidth="1"/>
    <col min="1319" max="1320" width="10.7109375" style="1" customWidth="1"/>
    <col min="1321" max="1321" width="9.5703125" style="1" customWidth="1"/>
    <col min="1322" max="1322" width="11.7109375" style="1" customWidth="1"/>
    <col min="1323" max="1323" width="13.28515625" style="1" customWidth="1"/>
    <col min="1324" max="1324" width="11.85546875" style="1" customWidth="1"/>
    <col min="1325" max="1326" width="8.85546875" style="1" customWidth="1"/>
    <col min="1327" max="1327" width="8.28515625" style="1" customWidth="1"/>
    <col min="1328" max="1328" width="7.28515625" style="1" customWidth="1"/>
    <col min="1329" max="1329" width="8.42578125" style="1" customWidth="1"/>
    <col min="1330" max="1330" width="9.85546875" style="1" customWidth="1"/>
    <col min="1331" max="1331" width="8.85546875" style="1" customWidth="1"/>
    <col min="1332" max="1332" width="7.7109375" style="1" customWidth="1"/>
    <col min="1333" max="1333" width="6.5703125" style="1" customWidth="1"/>
    <col min="1334" max="1334" width="9.140625" style="1" customWidth="1"/>
    <col min="1335" max="1335" width="8.28515625" style="1" customWidth="1"/>
    <col min="1336" max="1336" width="10.140625" style="1" customWidth="1"/>
    <col min="1337" max="1338" width="8.140625" style="1" customWidth="1"/>
    <col min="1339" max="1339" width="7.85546875" style="1" customWidth="1"/>
    <col min="1340" max="1340" width="9.28515625" style="1" customWidth="1"/>
    <col min="1341" max="1341" width="8.7109375" style="1" customWidth="1"/>
    <col min="1342" max="1342" width="9.5703125" style="1" customWidth="1"/>
    <col min="1343" max="1343" width="11.7109375" style="1" customWidth="1"/>
    <col min="1344" max="1344" width="13.28515625" style="1" customWidth="1"/>
    <col min="1345" max="1345" width="11.85546875" style="1" customWidth="1"/>
    <col min="1346" max="1347" width="8.85546875" style="1" customWidth="1"/>
    <col min="1348" max="1348" width="8.28515625" style="1" customWidth="1"/>
    <col min="1349" max="1349" width="7.28515625" style="1" customWidth="1"/>
    <col min="1350" max="1350" width="8.42578125" style="1" customWidth="1"/>
    <col min="1351" max="1351" width="9.85546875" style="1" customWidth="1"/>
    <col min="1352" max="1352" width="8.85546875" style="1" customWidth="1"/>
    <col min="1353" max="1353" width="7.7109375" style="1" customWidth="1"/>
    <col min="1354" max="1354" width="6.5703125" style="1" customWidth="1"/>
    <col min="1355" max="1355" width="9.140625" style="1" customWidth="1"/>
    <col min="1356" max="1356" width="8.28515625" style="1" customWidth="1"/>
    <col min="1357" max="1357" width="10.140625" style="1" customWidth="1"/>
    <col min="1358" max="1359" width="8.140625" style="1" customWidth="1"/>
    <col min="1360" max="1360" width="7.85546875" style="1" customWidth="1"/>
    <col min="1361" max="1361" width="9.28515625" style="1" customWidth="1"/>
    <col min="1362" max="1362" width="8.7109375" style="1" customWidth="1"/>
    <col min="1363" max="1363" width="9.5703125" style="1" customWidth="1"/>
    <col min="1364" max="1557" width="9.140625" style="1"/>
    <col min="1558" max="1558" width="3.28515625" style="1" customWidth="1"/>
    <col min="1559" max="1559" width="17.28515625" style="1" customWidth="1"/>
    <col min="1560" max="1560" width="11.7109375" style="1" customWidth="1"/>
    <col min="1561" max="1561" width="11.28515625" style="1" customWidth="1"/>
    <col min="1562" max="1562" width="9.140625" style="1" customWidth="1"/>
    <col min="1563" max="1563" width="11.42578125" style="1" customWidth="1"/>
    <col min="1564" max="1564" width="9" style="1" customWidth="1"/>
    <col min="1565" max="1565" width="11.5703125" style="1" customWidth="1"/>
    <col min="1566" max="1566" width="9.42578125" style="1" customWidth="1"/>
    <col min="1567" max="1567" width="12.42578125" style="1" customWidth="1"/>
    <col min="1568" max="1571" width="12.7109375" style="1" customWidth="1"/>
    <col min="1572" max="1573" width="9.7109375" style="1" customWidth="1"/>
    <col min="1574" max="1574" width="8.42578125" style="1" customWidth="1"/>
    <col min="1575" max="1576" width="10.7109375" style="1" customWidth="1"/>
    <col min="1577" max="1577" width="9.5703125" style="1" customWidth="1"/>
    <col min="1578" max="1578" width="11.7109375" style="1" customWidth="1"/>
    <col min="1579" max="1579" width="13.28515625" style="1" customWidth="1"/>
    <col min="1580" max="1580" width="11.85546875" style="1" customWidth="1"/>
    <col min="1581" max="1582" width="8.85546875" style="1" customWidth="1"/>
    <col min="1583" max="1583" width="8.28515625" style="1" customWidth="1"/>
    <col min="1584" max="1584" width="7.28515625" style="1" customWidth="1"/>
    <col min="1585" max="1585" width="8.42578125" style="1" customWidth="1"/>
    <col min="1586" max="1586" width="9.85546875" style="1" customWidth="1"/>
    <col min="1587" max="1587" width="8.85546875" style="1" customWidth="1"/>
    <col min="1588" max="1588" width="7.7109375" style="1" customWidth="1"/>
    <col min="1589" max="1589" width="6.5703125" style="1" customWidth="1"/>
    <col min="1590" max="1590" width="9.140625" style="1" customWidth="1"/>
    <col min="1591" max="1591" width="8.28515625" style="1" customWidth="1"/>
    <col min="1592" max="1592" width="10.140625" style="1" customWidth="1"/>
    <col min="1593" max="1594" width="8.140625" style="1" customWidth="1"/>
    <col min="1595" max="1595" width="7.85546875" style="1" customWidth="1"/>
    <col min="1596" max="1596" width="9.28515625" style="1" customWidth="1"/>
    <col min="1597" max="1597" width="8.7109375" style="1" customWidth="1"/>
    <col min="1598" max="1598" width="9.5703125" style="1" customWidth="1"/>
    <col min="1599" max="1599" width="11.7109375" style="1" customWidth="1"/>
    <col min="1600" max="1600" width="13.28515625" style="1" customWidth="1"/>
    <col min="1601" max="1601" width="11.85546875" style="1" customWidth="1"/>
    <col min="1602" max="1603" width="8.85546875" style="1" customWidth="1"/>
    <col min="1604" max="1604" width="8.28515625" style="1" customWidth="1"/>
    <col min="1605" max="1605" width="7.28515625" style="1" customWidth="1"/>
    <col min="1606" max="1606" width="8.42578125" style="1" customWidth="1"/>
    <col min="1607" max="1607" width="9.85546875" style="1" customWidth="1"/>
    <col min="1608" max="1608" width="8.85546875" style="1" customWidth="1"/>
    <col min="1609" max="1609" width="7.7109375" style="1" customWidth="1"/>
    <col min="1610" max="1610" width="6.5703125" style="1" customWidth="1"/>
    <col min="1611" max="1611" width="9.140625" style="1" customWidth="1"/>
    <col min="1612" max="1612" width="8.28515625" style="1" customWidth="1"/>
    <col min="1613" max="1613" width="10.140625" style="1" customWidth="1"/>
    <col min="1614" max="1615" width="8.140625" style="1" customWidth="1"/>
    <col min="1616" max="1616" width="7.85546875" style="1" customWidth="1"/>
    <col min="1617" max="1617" width="9.28515625" style="1" customWidth="1"/>
    <col min="1618" max="1618" width="8.7109375" style="1" customWidth="1"/>
    <col min="1619" max="1619" width="9.5703125" style="1" customWidth="1"/>
    <col min="1620" max="1813" width="9.140625" style="1"/>
    <col min="1814" max="1814" width="3.28515625" style="1" customWidth="1"/>
    <col min="1815" max="1815" width="17.28515625" style="1" customWidth="1"/>
    <col min="1816" max="1816" width="11.7109375" style="1" customWidth="1"/>
    <col min="1817" max="1817" width="11.28515625" style="1" customWidth="1"/>
    <col min="1818" max="1818" width="9.140625" style="1" customWidth="1"/>
    <col min="1819" max="1819" width="11.42578125" style="1" customWidth="1"/>
    <col min="1820" max="1820" width="9" style="1" customWidth="1"/>
    <col min="1821" max="1821" width="11.5703125" style="1" customWidth="1"/>
    <col min="1822" max="1822" width="9.42578125" style="1" customWidth="1"/>
    <col min="1823" max="1823" width="12.42578125" style="1" customWidth="1"/>
    <col min="1824" max="1827" width="12.7109375" style="1" customWidth="1"/>
    <col min="1828" max="1829" width="9.7109375" style="1" customWidth="1"/>
    <col min="1830" max="1830" width="8.42578125" style="1" customWidth="1"/>
    <col min="1831" max="1832" width="10.7109375" style="1" customWidth="1"/>
    <col min="1833" max="1833" width="9.5703125" style="1" customWidth="1"/>
    <col min="1834" max="1834" width="11.7109375" style="1" customWidth="1"/>
    <col min="1835" max="1835" width="13.28515625" style="1" customWidth="1"/>
    <col min="1836" max="1836" width="11.85546875" style="1" customWidth="1"/>
    <col min="1837" max="1838" width="8.85546875" style="1" customWidth="1"/>
    <col min="1839" max="1839" width="8.28515625" style="1" customWidth="1"/>
    <col min="1840" max="1840" width="7.28515625" style="1" customWidth="1"/>
    <col min="1841" max="1841" width="8.42578125" style="1" customWidth="1"/>
    <col min="1842" max="1842" width="9.85546875" style="1" customWidth="1"/>
    <col min="1843" max="1843" width="8.85546875" style="1" customWidth="1"/>
    <col min="1844" max="1844" width="7.7109375" style="1" customWidth="1"/>
    <col min="1845" max="1845" width="6.5703125" style="1" customWidth="1"/>
    <col min="1846" max="1846" width="9.140625" style="1" customWidth="1"/>
    <col min="1847" max="1847" width="8.28515625" style="1" customWidth="1"/>
    <col min="1848" max="1848" width="10.140625" style="1" customWidth="1"/>
    <col min="1849" max="1850" width="8.140625" style="1" customWidth="1"/>
    <col min="1851" max="1851" width="7.85546875" style="1" customWidth="1"/>
    <col min="1852" max="1852" width="9.28515625" style="1" customWidth="1"/>
    <col min="1853" max="1853" width="8.7109375" style="1" customWidth="1"/>
    <col min="1854" max="1854" width="9.5703125" style="1" customWidth="1"/>
    <col min="1855" max="1855" width="11.7109375" style="1" customWidth="1"/>
    <col min="1856" max="1856" width="13.28515625" style="1" customWidth="1"/>
    <col min="1857" max="1857" width="11.85546875" style="1" customWidth="1"/>
    <col min="1858" max="1859" width="8.85546875" style="1" customWidth="1"/>
    <col min="1860" max="1860" width="8.28515625" style="1" customWidth="1"/>
    <col min="1861" max="1861" width="7.28515625" style="1" customWidth="1"/>
    <col min="1862" max="1862" width="8.42578125" style="1" customWidth="1"/>
    <col min="1863" max="1863" width="9.85546875" style="1" customWidth="1"/>
    <col min="1864" max="1864" width="8.85546875" style="1" customWidth="1"/>
    <col min="1865" max="1865" width="7.7109375" style="1" customWidth="1"/>
    <col min="1866" max="1866" width="6.5703125" style="1" customWidth="1"/>
    <col min="1867" max="1867" width="9.140625" style="1" customWidth="1"/>
    <col min="1868" max="1868" width="8.28515625" style="1" customWidth="1"/>
    <col min="1869" max="1869" width="10.140625" style="1" customWidth="1"/>
    <col min="1870" max="1871" width="8.140625" style="1" customWidth="1"/>
    <col min="1872" max="1872" width="7.85546875" style="1" customWidth="1"/>
    <col min="1873" max="1873" width="9.28515625" style="1" customWidth="1"/>
    <col min="1874" max="1874" width="8.7109375" style="1" customWidth="1"/>
    <col min="1875" max="1875" width="9.5703125" style="1" customWidth="1"/>
    <col min="1876" max="2069" width="9.140625" style="1"/>
    <col min="2070" max="2070" width="3.28515625" style="1" customWidth="1"/>
    <col min="2071" max="2071" width="17.28515625" style="1" customWidth="1"/>
    <col min="2072" max="2072" width="11.7109375" style="1" customWidth="1"/>
    <col min="2073" max="2073" width="11.28515625" style="1" customWidth="1"/>
    <col min="2074" max="2074" width="9.140625" style="1" customWidth="1"/>
    <col min="2075" max="2075" width="11.42578125" style="1" customWidth="1"/>
    <col min="2076" max="2076" width="9" style="1" customWidth="1"/>
    <col min="2077" max="2077" width="11.5703125" style="1" customWidth="1"/>
    <col min="2078" max="2078" width="9.42578125" style="1" customWidth="1"/>
    <col min="2079" max="2079" width="12.42578125" style="1" customWidth="1"/>
    <col min="2080" max="2083" width="12.7109375" style="1" customWidth="1"/>
    <col min="2084" max="2085" width="9.7109375" style="1" customWidth="1"/>
    <col min="2086" max="2086" width="8.42578125" style="1" customWidth="1"/>
    <col min="2087" max="2088" width="10.7109375" style="1" customWidth="1"/>
    <col min="2089" max="2089" width="9.5703125" style="1" customWidth="1"/>
    <col min="2090" max="2090" width="11.7109375" style="1" customWidth="1"/>
    <col min="2091" max="2091" width="13.28515625" style="1" customWidth="1"/>
    <col min="2092" max="2092" width="11.85546875" style="1" customWidth="1"/>
    <col min="2093" max="2094" width="8.85546875" style="1" customWidth="1"/>
    <col min="2095" max="2095" width="8.28515625" style="1" customWidth="1"/>
    <col min="2096" max="2096" width="7.28515625" style="1" customWidth="1"/>
    <col min="2097" max="2097" width="8.42578125" style="1" customWidth="1"/>
    <col min="2098" max="2098" width="9.85546875" style="1" customWidth="1"/>
    <col min="2099" max="2099" width="8.85546875" style="1" customWidth="1"/>
    <col min="2100" max="2100" width="7.7109375" style="1" customWidth="1"/>
    <col min="2101" max="2101" width="6.5703125" style="1" customWidth="1"/>
    <col min="2102" max="2102" width="9.140625" style="1" customWidth="1"/>
    <col min="2103" max="2103" width="8.28515625" style="1" customWidth="1"/>
    <col min="2104" max="2104" width="10.140625" style="1" customWidth="1"/>
    <col min="2105" max="2106" width="8.140625" style="1" customWidth="1"/>
    <col min="2107" max="2107" width="7.85546875" style="1" customWidth="1"/>
    <col min="2108" max="2108" width="9.28515625" style="1" customWidth="1"/>
    <col min="2109" max="2109" width="8.7109375" style="1" customWidth="1"/>
    <col min="2110" max="2110" width="9.5703125" style="1" customWidth="1"/>
    <col min="2111" max="2111" width="11.7109375" style="1" customWidth="1"/>
    <col min="2112" max="2112" width="13.28515625" style="1" customWidth="1"/>
    <col min="2113" max="2113" width="11.85546875" style="1" customWidth="1"/>
    <col min="2114" max="2115" width="8.85546875" style="1" customWidth="1"/>
    <col min="2116" max="2116" width="8.28515625" style="1" customWidth="1"/>
    <col min="2117" max="2117" width="7.28515625" style="1" customWidth="1"/>
    <col min="2118" max="2118" width="8.42578125" style="1" customWidth="1"/>
    <col min="2119" max="2119" width="9.85546875" style="1" customWidth="1"/>
    <col min="2120" max="2120" width="8.85546875" style="1" customWidth="1"/>
    <col min="2121" max="2121" width="7.7109375" style="1" customWidth="1"/>
    <col min="2122" max="2122" width="6.5703125" style="1" customWidth="1"/>
    <col min="2123" max="2123" width="9.140625" style="1" customWidth="1"/>
    <col min="2124" max="2124" width="8.28515625" style="1" customWidth="1"/>
    <col min="2125" max="2125" width="10.140625" style="1" customWidth="1"/>
    <col min="2126" max="2127" width="8.140625" style="1" customWidth="1"/>
    <col min="2128" max="2128" width="7.85546875" style="1" customWidth="1"/>
    <col min="2129" max="2129" width="9.28515625" style="1" customWidth="1"/>
    <col min="2130" max="2130" width="8.7109375" style="1" customWidth="1"/>
    <col min="2131" max="2131" width="9.5703125" style="1" customWidth="1"/>
    <col min="2132" max="2325" width="9.140625" style="1"/>
    <col min="2326" max="2326" width="3.28515625" style="1" customWidth="1"/>
    <col min="2327" max="2327" width="17.28515625" style="1" customWidth="1"/>
    <col min="2328" max="2328" width="11.7109375" style="1" customWidth="1"/>
    <col min="2329" max="2329" width="11.28515625" style="1" customWidth="1"/>
    <col min="2330" max="2330" width="9.140625" style="1" customWidth="1"/>
    <col min="2331" max="2331" width="11.42578125" style="1" customWidth="1"/>
    <col min="2332" max="2332" width="9" style="1" customWidth="1"/>
    <col min="2333" max="2333" width="11.5703125" style="1" customWidth="1"/>
    <col min="2334" max="2334" width="9.42578125" style="1" customWidth="1"/>
    <col min="2335" max="2335" width="12.42578125" style="1" customWidth="1"/>
    <col min="2336" max="2339" width="12.7109375" style="1" customWidth="1"/>
    <col min="2340" max="2341" width="9.7109375" style="1" customWidth="1"/>
    <col min="2342" max="2342" width="8.42578125" style="1" customWidth="1"/>
    <col min="2343" max="2344" width="10.7109375" style="1" customWidth="1"/>
    <col min="2345" max="2345" width="9.5703125" style="1" customWidth="1"/>
    <col min="2346" max="2346" width="11.7109375" style="1" customWidth="1"/>
    <col min="2347" max="2347" width="13.28515625" style="1" customWidth="1"/>
    <col min="2348" max="2348" width="11.85546875" style="1" customWidth="1"/>
    <col min="2349" max="2350" width="8.85546875" style="1" customWidth="1"/>
    <col min="2351" max="2351" width="8.28515625" style="1" customWidth="1"/>
    <col min="2352" max="2352" width="7.28515625" style="1" customWidth="1"/>
    <col min="2353" max="2353" width="8.42578125" style="1" customWidth="1"/>
    <col min="2354" max="2354" width="9.85546875" style="1" customWidth="1"/>
    <col min="2355" max="2355" width="8.85546875" style="1" customWidth="1"/>
    <col min="2356" max="2356" width="7.7109375" style="1" customWidth="1"/>
    <col min="2357" max="2357" width="6.5703125" style="1" customWidth="1"/>
    <col min="2358" max="2358" width="9.140625" style="1" customWidth="1"/>
    <col min="2359" max="2359" width="8.28515625" style="1" customWidth="1"/>
    <col min="2360" max="2360" width="10.140625" style="1" customWidth="1"/>
    <col min="2361" max="2362" width="8.140625" style="1" customWidth="1"/>
    <col min="2363" max="2363" width="7.85546875" style="1" customWidth="1"/>
    <col min="2364" max="2364" width="9.28515625" style="1" customWidth="1"/>
    <col min="2365" max="2365" width="8.7109375" style="1" customWidth="1"/>
    <col min="2366" max="2366" width="9.5703125" style="1" customWidth="1"/>
    <col min="2367" max="2367" width="11.7109375" style="1" customWidth="1"/>
    <col min="2368" max="2368" width="13.28515625" style="1" customWidth="1"/>
    <col min="2369" max="2369" width="11.85546875" style="1" customWidth="1"/>
    <col min="2370" max="2371" width="8.85546875" style="1" customWidth="1"/>
    <col min="2372" max="2372" width="8.28515625" style="1" customWidth="1"/>
    <col min="2373" max="2373" width="7.28515625" style="1" customWidth="1"/>
    <col min="2374" max="2374" width="8.42578125" style="1" customWidth="1"/>
    <col min="2375" max="2375" width="9.85546875" style="1" customWidth="1"/>
    <col min="2376" max="2376" width="8.85546875" style="1" customWidth="1"/>
    <col min="2377" max="2377" width="7.7109375" style="1" customWidth="1"/>
    <col min="2378" max="2378" width="6.5703125" style="1" customWidth="1"/>
    <col min="2379" max="2379" width="9.140625" style="1" customWidth="1"/>
    <col min="2380" max="2380" width="8.28515625" style="1" customWidth="1"/>
    <col min="2381" max="2381" width="10.140625" style="1" customWidth="1"/>
    <col min="2382" max="2383" width="8.140625" style="1" customWidth="1"/>
    <col min="2384" max="2384" width="7.85546875" style="1" customWidth="1"/>
    <col min="2385" max="2385" width="9.28515625" style="1" customWidth="1"/>
    <col min="2386" max="2386" width="8.7109375" style="1" customWidth="1"/>
    <col min="2387" max="2387" width="9.5703125" style="1" customWidth="1"/>
    <col min="2388" max="2581" width="9.140625" style="1"/>
    <col min="2582" max="2582" width="3.28515625" style="1" customWidth="1"/>
    <col min="2583" max="2583" width="17.28515625" style="1" customWidth="1"/>
    <col min="2584" max="2584" width="11.7109375" style="1" customWidth="1"/>
    <col min="2585" max="2585" width="11.28515625" style="1" customWidth="1"/>
    <col min="2586" max="2586" width="9.140625" style="1" customWidth="1"/>
    <col min="2587" max="2587" width="11.42578125" style="1" customWidth="1"/>
    <col min="2588" max="2588" width="9" style="1" customWidth="1"/>
    <col min="2589" max="2589" width="11.5703125" style="1" customWidth="1"/>
    <col min="2590" max="2590" width="9.42578125" style="1" customWidth="1"/>
    <col min="2591" max="2591" width="12.42578125" style="1" customWidth="1"/>
    <col min="2592" max="2595" width="12.7109375" style="1" customWidth="1"/>
    <col min="2596" max="2597" width="9.7109375" style="1" customWidth="1"/>
    <col min="2598" max="2598" width="8.42578125" style="1" customWidth="1"/>
    <col min="2599" max="2600" width="10.7109375" style="1" customWidth="1"/>
    <col min="2601" max="2601" width="9.5703125" style="1" customWidth="1"/>
    <col min="2602" max="2602" width="11.7109375" style="1" customWidth="1"/>
    <col min="2603" max="2603" width="13.28515625" style="1" customWidth="1"/>
    <col min="2604" max="2604" width="11.85546875" style="1" customWidth="1"/>
    <col min="2605" max="2606" width="8.85546875" style="1" customWidth="1"/>
    <col min="2607" max="2607" width="8.28515625" style="1" customWidth="1"/>
    <col min="2608" max="2608" width="7.28515625" style="1" customWidth="1"/>
    <col min="2609" max="2609" width="8.42578125" style="1" customWidth="1"/>
    <col min="2610" max="2610" width="9.85546875" style="1" customWidth="1"/>
    <col min="2611" max="2611" width="8.85546875" style="1" customWidth="1"/>
    <col min="2612" max="2612" width="7.7109375" style="1" customWidth="1"/>
    <col min="2613" max="2613" width="6.5703125" style="1" customWidth="1"/>
    <col min="2614" max="2614" width="9.140625" style="1" customWidth="1"/>
    <col min="2615" max="2615" width="8.28515625" style="1" customWidth="1"/>
    <col min="2616" max="2616" width="10.140625" style="1" customWidth="1"/>
    <col min="2617" max="2618" width="8.140625" style="1" customWidth="1"/>
    <col min="2619" max="2619" width="7.85546875" style="1" customWidth="1"/>
    <col min="2620" max="2620" width="9.28515625" style="1" customWidth="1"/>
    <col min="2621" max="2621" width="8.7109375" style="1" customWidth="1"/>
    <col min="2622" max="2622" width="9.5703125" style="1" customWidth="1"/>
    <col min="2623" max="2623" width="11.7109375" style="1" customWidth="1"/>
    <col min="2624" max="2624" width="13.28515625" style="1" customWidth="1"/>
    <col min="2625" max="2625" width="11.85546875" style="1" customWidth="1"/>
    <col min="2626" max="2627" width="8.85546875" style="1" customWidth="1"/>
    <col min="2628" max="2628" width="8.28515625" style="1" customWidth="1"/>
    <col min="2629" max="2629" width="7.28515625" style="1" customWidth="1"/>
    <col min="2630" max="2630" width="8.42578125" style="1" customWidth="1"/>
    <col min="2631" max="2631" width="9.85546875" style="1" customWidth="1"/>
    <col min="2632" max="2632" width="8.85546875" style="1" customWidth="1"/>
    <col min="2633" max="2633" width="7.7109375" style="1" customWidth="1"/>
    <col min="2634" max="2634" width="6.5703125" style="1" customWidth="1"/>
    <col min="2635" max="2635" width="9.140625" style="1" customWidth="1"/>
    <col min="2636" max="2636" width="8.28515625" style="1" customWidth="1"/>
    <col min="2637" max="2637" width="10.140625" style="1" customWidth="1"/>
    <col min="2638" max="2639" width="8.140625" style="1" customWidth="1"/>
    <col min="2640" max="2640" width="7.85546875" style="1" customWidth="1"/>
    <col min="2641" max="2641" width="9.28515625" style="1" customWidth="1"/>
    <col min="2642" max="2642" width="8.7109375" style="1" customWidth="1"/>
    <col min="2643" max="2643" width="9.5703125" style="1" customWidth="1"/>
    <col min="2644" max="2837" width="9.140625" style="1"/>
    <col min="2838" max="2838" width="3.28515625" style="1" customWidth="1"/>
    <col min="2839" max="2839" width="17.28515625" style="1" customWidth="1"/>
    <col min="2840" max="2840" width="11.7109375" style="1" customWidth="1"/>
    <col min="2841" max="2841" width="11.28515625" style="1" customWidth="1"/>
    <col min="2842" max="2842" width="9.140625" style="1" customWidth="1"/>
    <col min="2843" max="2843" width="11.42578125" style="1" customWidth="1"/>
    <col min="2844" max="2844" width="9" style="1" customWidth="1"/>
    <col min="2845" max="2845" width="11.5703125" style="1" customWidth="1"/>
    <col min="2846" max="2846" width="9.42578125" style="1" customWidth="1"/>
    <col min="2847" max="2847" width="12.42578125" style="1" customWidth="1"/>
    <col min="2848" max="2851" width="12.7109375" style="1" customWidth="1"/>
    <col min="2852" max="2853" width="9.7109375" style="1" customWidth="1"/>
    <col min="2854" max="2854" width="8.42578125" style="1" customWidth="1"/>
    <col min="2855" max="2856" width="10.7109375" style="1" customWidth="1"/>
    <col min="2857" max="2857" width="9.5703125" style="1" customWidth="1"/>
    <col min="2858" max="2858" width="11.7109375" style="1" customWidth="1"/>
    <col min="2859" max="2859" width="13.28515625" style="1" customWidth="1"/>
    <col min="2860" max="2860" width="11.85546875" style="1" customWidth="1"/>
    <col min="2861" max="2862" width="8.85546875" style="1" customWidth="1"/>
    <col min="2863" max="2863" width="8.28515625" style="1" customWidth="1"/>
    <col min="2864" max="2864" width="7.28515625" style="1" customWidth="1"/>
    <col min="2865" max="2865" width="8.42578125" style="1" customWidth="1"/>
    <col min="2866" max="2866" width="9.85546875" style="1" customWidth="1"/>
    <col min="2867" max="2867" width="8.85546875" style="1" customWidth="1"/>
    <col min="2868" max="2868" width="7.7109375" style="1" customWidth="1"/>
    <col min="2869" max="2869" width="6.5703125" style="1" customWidth="1"/>
    <col min="2870" max="2870" width="9.140625" style="1" customWidth="1"/>
    <col min="2871" max="2871" width="8.28515625" style="1" customWidth="1"/>
    <col min="2872" max="2872" width="10.140625" style="1" customWidth="1"/>
    <col min="2873" max="2874" width="8.140625" style="1" customWidth="1"/>
    <col min="2875" max="2875" width="7.85546875" style="1" customWidth="1"/>
    <col min="2876" max="2876" width="9.28515625" style="1" customWidth="1"/>
    <col min="2877" max="2877" width="8.7109375" style="1" customWidth="1"/>
    <col min="2878" max="2878" width="9.5703125" style="1" customWidth="1"/>
    <col min="2879" max="2879" width="11.7109375" style="1" customWidth="1"/>
    <col min="2880" max="2880" width="13.28515625" style="1" customWidth="1"/>
    <col min="2881" max="2881" width="11.85546875" style="1" customWidth="1"/>
    <col min="2882" max="2883" width="8.85546875" style="1" customWidth="1"/>
    <col min="2884" max="2884" width="8.28515625" style="1" customWidth="1"/>
    <col min="2885" max="2885" width="7.28515625" style="1" customWidth="1"/>
    <col min="2886" max="2886" width="8.42578125" style="1" customWidth="1"/>
    <col min="2887" max="2887" width="9.85546875" style="1" customWidth="1"/>
    <col min="2888" max="2888" width="8.85546875" style="1" customWidth="1"/>
    <col min="2889" max="2889" width="7.7109375" style="1" customWidth="1"/>
    <col min="2890" max="2890" width="6.5703125" style="1" customWidth="1"/>
    <col min="2891" max="2891" width="9.140625" style="1" customWidth="1"/>
    <col min="2892" max="2892" width="8.28515625" style="1" customWidth="1"/>
    <col min="2893" max="2893" width="10.140625" style="1" customWidth="1"/>
    <col min="2894" max="2895" width="8.140625" style="1" customWidth="1"/>
    <col min="2896" max="2896" width="7.85546875" style="1" customWidth="1"/>
    <col min="2897" max="2897" width="9.28515625" style="1" customWidth="1"/>
    <col min="2898" max="2898" width="8.7109375" style="1" customWidth="1"/>
    <col min="2899" max="2899" width="9.5703125" style="1" customWidth="1"/>
    <col min="2900" max="3093" width="9.140625" style="1"/>
    <col min="3094" max="3094" width="3.28515625" style="1" customWidth="1"/>
    <col min="3095" max="3095" width="17.28515625" style="1" customWidth="1"/>
    <col min="3096" max="3096" width="11.7109375" style="1" customWidth="1"/>
    <col min="3097" max="3097" width="11.28515625" style="1" customWidth="1"/>
    <col min="3098" max="3098" width="9.140625" style="1" customWidth="1"/>
    <col min="3099" max="3099" width="11.42578125" style="1" customWidth="1"/>
    <col min="3100" max="3100" width="9" style="1" customWidth="1"/>
    <col min="3101" max="3101" width="11.5703125" style="1" customWidth="1"/>
    <col min="3102" max="3102" width="9.42578125" style="1" customWidth="1"/>
    <col min="3103" max="3103" width="12.42578125" style="1" customWidth="1"/>
    <col min="3104" max="3107" width="12.7109375" style="1" customWidth="1"/>
    <col min="3108" max="3109" width="9.7109375" style="1" customWidth="1"/>
    <col min="3110" max="3110" width="8.42578125" style="1" customWidth="1"/>
    <col min="3111" max="3112" width="10.7109375" style="1" customWidth="1"/>
    <col min="3113" max="3113" width="9.5703125" style="1" customWidth="1"/>
    <col min="3114" max="3114" width="11.7109375" style="1" customWidth="1"/>
    <col min="3115" max="3115" width="13.28515625" style="1" customWidth="1"/>
    <col min="3116" max="3116" width="11.85546875" style="1" customWidth="1"/>
    <col min="3117" max="3118" width="8.85546875" style="1" customWidth="1"/>
    <col min="3119" max="3119" width="8.28515625" style="1" customWidth="1"/>
    <col min="3120" max="3120" width="7.28515625" style="1" customWidth="1"/>
    <col min="3121" max="3121" width="8.42578125" style="1" customWidth="1"/>
    <col min="3122" max="3122" width="9.85546875" style="1" customWidth="1"/>
    <col min="3123" max="3123" width="8.85546875" style="1" customWidth="1"/>
    <col min="3124" max="3124" width="7.7109375" style="1" customWidth="1"/>
    <col min="3125" max="3125" width="6.5703125" style="1" customWidth="1"/>
    <col min="3126" max="3126" width="9.140625" style="1" customWidth="1"/>
    <col min="3127" max="3127" width="8.28515625" style="1" customWidth="1"/>
    <col min="3128" max="3128" width="10.140625" style="1" customWidth="1"/>
    <col min="3129" max="3130" width="8.140625" style="1" customWidth="1"/>
    <col min="3131" max="3131" width="7.85546875" style="1" customWidth="1"/>
    <col min="3132" max="3132" width="9.28515625" style="1" customWidth="1"/>
    <col min="3133" max="3133" width="8.7109375" style="1" customWidth="1"/>
    <col min="3134" max="3134" width="9.5703125" style="1" customWidth="1"/>
    <col min="3135" max="3135" width="11.7109375" style="1" customWidth="1"/>
    <col min="3136" max="3136" width="13.28515625" style="1" customWidth="1"/>
    <col min="3137" max="3137" width="11.85546875" style="1" customWidth="1"/>
    <col min="3138" max="3139" width="8.85546875" style="1" customWidth="1"/>
    <col min="3140" max="3140" width="8.28515625" style="1" customWidth="1"/>
    <col min="3141" max="3141" width="7.28515625" style="1" customWidth="1"/>
    <col min="3142" max="3142" width="8.42578125" style="1" customWidth="1"/>
    <col min="3143" max="3143" width="9.85546875" style="1" customWidth="1"/>
    <col min="3144" max="3144" width="8.85546875" style="1" customWidth="1"/>
    <col min="3145" max="3145" width="7.7109375" style="1" customWidth="1"/>
    <col min="3146" max="3146" width="6.5703125" style="1" customWidth="1"/>
    <col min="3147" max="3147" width="9.140625" style="1" customWidth="1"/>
    <col min="3148" max="3148" width="8.28515625" style="1" customWidth="1"/>
    <col min="3149" max="3149" width="10.140625" style="1" customWidth="1"/>
    <col min="3150" max="3151" width="8.140625" style="1" customWidth="1"/>
    <col min="3152" max="3152" width="7.85546875" style="1" customWidth="1"/>
    <col min="3153" max="3153" width="9.28515625" style="1" customWidth="1"/>
    <col min="3154" max="3154" width="8.7109375" style="1" customWidth="1"/>
    <col min="3155" max="3155" width="9.5703125" style="1" customWidth="1"/>
    <col min="3156" max="3349" width="9.140625" style="1"/>
    <col min="3350" max="3350" width="3.28515625" style="1" customWidth="1"/>
    <col min="3351" max="3351" width="17.28515625" style="1" customWidth="1"/>
    <col min="3352" max="3352" width="11.7109375" style="1" customWidth="1"/>
    <col min="3353" max="3353" width="11.28515625" style="1" customWidth="1"/>
    <col min="3354" max="3354" width="9.140625" style="1" customWidth="1"/>
    <col min="3355" max="3355" width="11.42578125" style="1" customWidth="1"/>
    <col min="3356" max="3356" width="9" style="1" customWidth="1"/>
    <col min="3357" max="3357" width="11.5703125" style="1" customWidth="1"/>
    <col min="3358" max="3358" width="9.42578125" style="1" customWidth="1"/>
    <col min="3359" max="3359" width="12.42578125" style="1" customWidth="1"/>
    <col min="3360" max="3363" width="12.7109375" style="1" customWidth="1"/>
    <col min="3364" max="3365" width="9.7109375" style="1" customWidth="1"/>
    <col min="3366" max="3366" width="8.42578125" style="1" customWidth="1"/>
    <col min="3367" max="3368" width="10.7109375" style="1" customWidth="1"/>
    <col min="3369" max="3369" width="9.5703125" style="1" customWidth="1"/>
    <col min="3370" max="3370" width="11.7109375" style="1" customWidth="1"/>
    <col min="3371" max="3371" width="13.28515625" style="1" customWidth="1"/>
    <col min="3372" max="3372" width="11.85546875" style="1" customWidth="1"/>
    <col min="3373" max="3374" width="8.85546875" style="1" customWidth="1"/>
    <col min="3375" max="3375" width="8.28515625" style="1" customWidth="1"/>
    <col min="3376" max="3376" width="7.28515625" style="1" customWidth="1"/>
    <col min="3377" max="3377" width="8.42578125" style="1" customWidth="1"/>
    <col min="3378" max="3378" width="9.85546875" style="1" customWidth="1"/>
    <col min="3379" max="3379" width="8.85546875" style="1" customWidth="1"/>
    <col min="3380" max="3380" width="7.7109375" style="1" customWidth="1"/>
    <col min="3381" max="3381" width="6.5703125" style="1" customWidth="1"/>
    <col min="3382" max="3382" width="9.140625" style="1" customWidth="1"/>
    <col min="3383" max="3383" width="8.28515625" style="1" customWidth="1"/>
    <col min="3384" max="3384" width="10.140625" style="1" customWidth="1"/>
    <col min="3385" max="3386" width="8.140625" style="1" customWidth="1"/>
    <col min="3387" max="3387" width="7.85546875" style="1" customWidth="1"/>
    <col min="3388" max="3388" width="9.28515625" style="1" customWidth="1"/>
    <col min="3389" max="3389" width="8.7109375" style="1" customWidth="1"/>
    <col min="3390" max="3390" width="9.5703125" style="1" customWidth="1"/>
    <col min="3391" max="3391" width="11.7109375" style="1" customWidth="1"/>
    <col min="3392" max="3392" width="13.28515625" style="1" customWidth="1"/>
    <col min="3393" max="3393" width="11.85546875" style="1" customWidth="1"/>
    <col min="3394" max="3395" width="8.85546875" style="1" customWidth="1"/>
    <col min="3396" max="3396" width="8.28515625" style="1" customWidth="1"/>
    <col min="3397" max="3397" width="7.28515625" style="1" customWidth="1"/>
    <col min="3398" max="3398" width="8.42578125" style="1" customWidth="1"/>
    <col min="3399" max="3399" width="9.85546875" style="1" customWidth="1"/>
    <col min="3400" max="3400" width="8.85546875" style="1" customWidth="1"/>
    <col min="3401" max="3401" width="7.7109375" style="1" customWidth="1"/>
    <col min="3402" max="3402" width="6.5703125" style="1" customWidth="1"/>
    <col min="3403" max="3403" width="9.140625" style="1" customWidth="1"/>
    <col min="3404" max="3404" width="8.28515625" style="1" customWidth="1"/>
    <col min="3405" max="3405" width="10.140625" style="1" customWidth="1"/>
    <col min="3406" max="3407" width="8.140625" style="1" customWidth="1"/>
    <col min="3408" max="3408" width="7.85546875" style="1" customWidth="1"/>
    <col min="3409" max="3409" width="9.28515625" style="1" customWidth="1"/>
    <col min="3410" max="3410" width="8.7109375" style="1" customWidth="1"/>
    <col min="3411" max="3411" width="9.5703125" style="1" customWidth="1"/>
    <col min="3412" max="3605" width="9.140625" style="1"/>
    <col min="3606" max="3606" width="3.28515625" style="1" customWidth="1"/>
    <col min="3607" max="3607" width="17.28515625" style="1" customWidth="1"/>
    <col min="3608" max="3608" width="11.7109375" style="1" customWidth="1"/>
    <col min="3609" max="3609" width="11.28515625" style="1" customWidth="1"/>
    <col min="3610" max="3610" width="9.140625" style="1" customWidth="1"/>
    <col min="3611" max="3611" width="11.42578125" style="1" customWidth="1"/>
    <col min="3612" max="3612" width="9" style="1" customWidth="1"/>
    <col min="3613" max="3613" width="11.5703125" style="1" customWidth="1"/>
    <col min="3614" max="3614" width="9.42578125" style="1" customWidth="1"/>
    <col min="3615" max="3615" width="12.42578125" style="1" customWidth="1"/>
    <col min="3616" max="3619" width="12.7109375" style="1" customWidth="1"/>
    <col min="3620" max="3621" width="9.7109375" style="1" customWidth="1"/>
    <col min="3622" max="3622" width="8.42578125" style="1" customWidth="1"/>
    <col min="3623" max="3624" width="10.7109375" style="1" customWidth="1"/>
    <col min="3625" max="3625" width="9.5703125" style="1" customWidth="1"/>
    <col min="3626" max="3626" width="11.7109375" style="1" customWidth="1"/>
    <col min="3627" max="3627" width="13.28515625" style="1" customWidth="1"/>
    <col min="3628" max="3628" width="11.85546875" style="1" customWidth="1"/>
    <col min="3629" max="3630" width="8.85546875" style="1" customWidth="1"/>
    <col min="3631" max="3631" width="8.28515625" style="1" customWidth="1"/>
    <col min="3632" max="3632" width="7.28515625" style="1" customWidth="1"/>
    <col min="3633" max="3633" width="8.42578125" style="1" customWidth="1"/>
    <col min="3634" max="3634" width="9.85546875" style="1" customWidth="1"/>
    <col min="3635" max="3635" width="8.85546875" style="1" customWidth="1"/>
    <col min="3636" max="3636" width="7.7109375" style="1" customWidth="1"/>
    <col min="3637" max="3637" width="6.5703125" style="1" customWidth="1"/>
    <col min="3638" max="3638" width="9.140625" style="1" customWidth="1"/>
    <col min="3639" max="3639" width="8.28515625" style="1" customWidth="1"/>
    <col min="3640" max="3640" width="10.140625" style="1" customWidth="1"/>
    <col min="3641" max="3642" width="8.140625" style="1" customWidth="1"/>
    <col min="3643" max="3643" width="7.85546875" style="1" customWidth="1"/>
    <col min="3644" max="3644" width="9.28515625" style="1" customWidth="1"/>
    <col min="3645" max="3645" width="8.7109375" style="1" customWidth="1"/>
    <col min="3646" max="3646" width="9.5703125" style="1" customWidth="1"/>
    <col min="3647" max="3647" width="11.7109375" style="1" customWidth="1"/>
    <col min="3648" max="3648" width="13.28515625" style="1" customWidth="1"/>
    <col min="3649" max="3649" width="11.85546875" style="1" customWidth="1"/>
    <col min="3650" max="3651" width="8.85546875" style="1" customWidth="1"/>
    <col min="3652" max="3652" width="8.28515625" style="1" customWidth="1"/>
    <col min="3653" max="3653" width="7.28515625" style="1" customWidth="1"/>
    <col min="3654" max="3654" width="8.42578125" style="1" customWidth="1"/>
    <col min="3655" max="3655" width="9.85546875" style="1" customWidth="1"/>
    <col min="3656" max="3656" width="8.85546875" style="1" customWidth="1"/>
    <col min="3657" max="3657" width="7.7109375" style="1" customWidth="1"/>
    <col min="3658" max="3658" width="6.5703125" style="1" customWidth="1"/>
    <col min="3659" max="3659" width="9.140625" style="1" customWidth="1"/>
    <col min="3660" max="3660" width="8.28515625" style="1" customWidth="1"/>
    <col min="3661" max="3661" width="10.140625" style="1" customWidth="1"/>
    <col min="3662" max="3663" width="8.140625" style="1" customWidth="1"/>
    <col min="3664" max="3664" width="7.85546875" style="1" customWidth="1"/>
    <col min="3665" max="3665" width="9.28515625" style="1" customWidth="1"/>
    <col min="3666" max="3666" width="8.7109375" style="1" customWidth="1"/>
    <col min="3667" max="3667" width="9.5703125" style="1" customWidth="1"/>
    <col min="3668" max="3861" width="9.140625" style="1"/>
    <col min="3862" max="3862" width="3.28515625" style="1" customWidth="1"/>
    <col min="3863" max="3863" width="17.28515625" style="1" customWidth="1"/>
    <col min="3864" max="3864" width="11.7109375" style="1" customWidth="1"/>
    <col min="3865" max="3865" width="11.28515625" style="1" customWidth="1"/>
    <col min="3866" max="3866" width="9.140625" style="1" customWidth="1"/>
    <col min="3867" max="3867" width="11.42578125" style="1" customWidth="1"/>
    <col min="3868" max="3868" width="9" style="1" customWidth="1"/>
    <col min="3869" max="3869" width="11.5703125" style="1" customWidth="1"/>
    <col min="3870" max="3870" width="9.42578125" style="1" customWidth="1"/>
    <col min="3871" max="3871" width="12.42578125" style="1" customWidth="1"/>
    <col min="3872" max="3875" width="12.7109375" style="1" customWidth="1"/>
    <col min="3876" max="3877" width="9.7109375" style="1" customWidth="1"/>
    <col min="3878" max="3878" width="8.42578125" style="1" customWidth="1"/>
    <col min="3879" max="3880" width="10.7109375" style="1" customWidth="1"/>
    <col min="3881" max="3881" width="9.5703125" style="1" customWidth="1"/>
    <col min="3882" max="3882" width="11.7109375" style="1" customWidth="1"/>
    <col min="3883" max="3883" width="13.28515625" style="1" customWidth="1"/>
    <col min="3884" max="3884" width="11.85546875" style="1" customWidth="1"/>
    <col min="3885" max="3886" width="8.85546875" style="1" customWidth="1"/>
    <col min="3887" max="3887" width="8.28515625" style="1" customWidth="1"/>
    <col min="3888" max="3888" width="7.28515625" style="1" customWidth="1"/>
    <col min="3889" max="3889" width="8.42578125" style="1" customWidth="1"/>
    <col min="3890" max="3890" width="9.85546875" style="1" customWidth="1"/>
    <col min="3891" max="3891" width="8.85546875" style="1" customWidth="1"/>
    <col min="3892" max="3892" width="7.7109375" style="1" customWidth="1"/>
    <col min="3893" max="3893" width="6.5703125" style="1" customWidth="1"/>
    <col min="3894" max="3894" width="9.140625" style="1" customWidth="1"/>
    <col min="3895" max="3895" width="8.28515625" style="1" customWidth="1"/>
    <col min="3896" max="3896" width="10.140625" style="1" customWidth="1"/>
    <col min="3897" max="3898" width="8.140625" style="1" customWidth="1"/>
    <col min="3899" max="3899" width="7.85546875" style="1" customWidth="1"/>
    <col min="3900" max="3900" width="9.28515625" style="1" customWidth="1"/>
    <col min="3901" max="3901" width="8.7109375" style="1" customWidth="1"/>
    <col min="3902" max="3902" width="9.5703125" style="1" customWidth="1"/>
    <col min="3903" max="3903" width="11.7109375" style="1" customWidth="1"/>
    <col min="3904" max="3904" width="13.28515625" style="1" customWidth="1"/>
    <col min="3905" max="3905" width="11.85546875" style="1" customWidth="1"/>
    <col min="3906" max="3907" width="8.85546875" style="1" customWidth="1"/>
    <col min="3908" max="3908" width="8.28515625" style="1" customWidth="1"/>
    <col min="3909" max="3909" width="7.28515625" style="1" customWidth="1"/>
    <col min="3910" max="3910" width="8.42578125" style="1" customWidth="1"/>
    <col min="3911" max="3911" width="9.85546875" style="1" customWidth="1"/>
    <col min="3912" max="3912" width="8.85546875" style="1" customWidth="1"/>
    <col min="3913" max="3913" width="7.7109375" style="1" customWidth="1"/>
    <col min="3914" max="3914" width="6.5703125" style="1" customWidth="1"/>
    <col min="3915" max="3915" width="9.140625" style="1" customWidth="1"/>
    <col min="3916" max="3916" width="8.28515625" style="1" customWidth="1"/>
    <col min="3917" max="3917" width="10.140625" style="1" customWidth="1"/>
    <col min="3918" max="3919" width="8.140625" style="1" customWidth="1"/>
    <col min="3920" max="3920" width="7.85546875" style="1" customWidth="1"/>
    <col min="3921" max="3921" width="9.28515625" style="1" customWidth="1"/>
    <col min="3922" max="3922" width="8.7109375" style="1" customWidth="1"/>
    <col min="3923" max="3923" width="9.5703125" style="1" customWidth="1"/>
    <col min="3924" max="4117" width="9.140625" style="1"/>
    <col min="4118" max="4118" width="3.28515625" style="1" customWidth="1"/>
    <col min="4119" max="4119" width="17.28515625" style="1" customWidth="1"/>
    <col min="4120" max="4120" width="11.7109375" style="1" customWidth="1"/>
    <col min="4121" max="4121" width="11.28515625" style="1" customWidth="1"/>
    <col min="4122" max="4122" width="9.140625" style="1" customWidth="1"/>
    <col min="4123" max="4123" width="11.42578125" style="1" customWidth="1"/>
    <col min="4124" max="4124" width="9" style="1" customWidth="1"/>
    <col min="4125" max="4125" width="11.5703125" style="1" customWidth="1"/>
    <col min="4126" max="4126" width="9.42578125" style="1" customWidth="1"/>
    <col min="4127" max="4127" width="12.42578125" style="1" customWidth="1"/>
    <col min="4128" max="4131" width="12.7109375" style="1" customWidth="1"/>
    <col min="4132" max="4133" width="9.7109375" style="1" customWidth="1"/>
    <col min="4134" max="4134" width="8.42578125" style="1" customWidth="1"/>
    <col min="4135" max="4136" width="10.7109375" style="1" customWidth="1"/>
    <col min="4137" max="4137" width="9.5703125" style="1" customWidth="1"/>
    <col min="4138" max="4138" width="11.7109375" style="1" customWidth="1"/>
    <col min="4139" max="4139" width="13.28515625" style="1" customWidth="1"/>
    <col min="4140" max="4140" width="11.85546875" style="1" customWidth="1"/>
    <col min="4141" max="4142" width="8.85546875" style="1" customWidth="1"/>
    <col min="4143" max="4143" width="8.28515625" style="1" customWidth="1"/>
    <col min="4144" max="4144" width="7.28515625" style="1" customWidth="1"/>
    <col min="4145" max="4145" width="8.42578125" style="1" customWidth="1"/>
    <col min="4146" max="4146" width="9.85546875" style="1" customWidth="1"/>
    <col min="4147" max="4147" width="8.85546875" style="1" customWidth="1"/>
    <col min="4148" max="4148" width="7.7109375" style="1" customWidth="1"/>
    <col min="4149" max="4149" width="6.5703125" style="1" customWidth="1"/>
    <col min="4150" max="4150" width="9.140625" style="1" customWidth="1"/>
    <col min="4151" max="4151" width="8.28515625" style="1" customWidth="1"/>
    <col min="4152" max="4152" width="10.140625" style="1" customWidth="1"/>
    <col min="4153" max="4154" width="8.140625" style="1" customWidth="1"/>
    <col min="4155" max="4155" width="7.85546875" style="1" customWidth="1"/>
    <col min="4156" max="4156" width="9.28515625" style="1" customWidth="1"/>
    <col min="4157" max="4157" width="8.7109375" style="1" customWidth="1"/>
    <col min="4158" max="4158" width="9.5703125" style="1" customWidth="1"/>
    <col min="4159" max="4159" width="11.7109375" style="1" customWidth="1"/>
    <col min="4160" max="4160" width="13.28515625" style="1" customWidth="1"/>
    <col min="4161" max="4161" width="11.85546875" style="1" customWidth="1"/>
    <col min="4162" max="4163" width="8.85546875" style="1" customWidth="1"/>
    <col min="4164" max="4164" width="8.28515625" style="1" customWidth="1"/>
    <col min="4165" max="4165" width="7.28515625" style="1" customWidth="1"/>
    <col min="4166" max="4166" width="8.42578125" style="1" customWidth="1"/>
    <col min="4167" max="4167" width="9.85546875" style="1" customWidth="1"/>
    <col min="4168" max="4168" width="8.85546875" style="1" customWidth="1"/>
    <col min="4169" max="4169" width="7.7109375" style="1" customWidth="1"/>
    <col min="4170" max="4170" width="6.5703125" style="1" customWidth="1"/>
    <col min="4171" max="4171" width="9.140625" style="1" customWidth="1"/>
    <col min="4172" max="4172" width="8.28515625" style="1" customWidth="1"/>
    <col min="4173" max="4173" width="10.140625" style="1" customWidth="1"/>
    <col min="4174" max="4175" width="8.140625" style="1" customWidth="1"/>
    <col min="4176" max="4176" width="7.85546875" style="1" customWidth="1"/>
    <col min="4177" max="4177" width="9.28515625" style="1" customWidth="1"/>
    <col min="4178" max="4178" width="8.7109375" style="1" customWidth="1"/>
    <col min="4179" max="4179" width="9.5703125" style="1" customWidth="1"/>
    <col min="4180" max="4373" width="9.140625" style="1"/>
    <col min="4374" max="4374" width="3.28515625" style="1" customWidth="1"/>
    <col min="4375" max="4375" width="17.28515625" style="1" customWidth="1"/>
    <col min="4376" max="4376" width="11.7109375" style="1" customWidth="1"/>
    <col min="4377" max="4377" width="11.28515625" style="1" customWidth="1"/>
    <col min="4378" max="4378" width="9.140625" style="1" customWidth="1"/>
    <col min="4379" max="4379" width="11.42578125" style="1" customWidth="1"/>
    <col min="4380" max="4380" width="9" style="1" customWidth="1"/>
    <col min="4381" max="4381" width="11.5703125" style="1" customWidth="1"/>
    <col min="4382" max="4382" width="9.42578125" style="1" customWidth="1"/>
    <col min="4383" max="4383" width="12.42578125" style="1" customWidth="1"/>
    <col min="4384" max="4387" width="12.7109375" style="1" customWidth="1"/>
    <col min="4388" max="4389" width="9.7109375" style="1" customWidth="1"/>
    <col min="4390" max="4390" width="8.42578125" style="1" customWidth="1"/>
    <col min="4391" max="4392" width="10.7109375" style="1" customWidth="1"/>
    <col min="4393" max="4393" width="9.5703125" style="1" customWidth="1"/>
    <col min="4394" max="4394" width="11.7109375" style="1" customWidth="1"/>
    <col min="4395" max="4395" width="13.28515625" style="1" customWidth="1"/>
    <col min="4396" max="4396" width="11.85546875" style="1" customWidth="1"/>
    <col min="4397" max="4398" width="8.85546875" style="1" customWidth="1"/>
    <col min="4399" max="4399" width="8.28515625" style="1" customWidth="1"/>
    <col min="4400" max="4400" width="7.28515625" style="1" customWidth="1"/>
    <col min="4401" max="4401" width="8.42578125" style="1" customWidth="1"/>
    <col min="4402" max="4402" width="9.85546875" style="1" customWidth="1"/>
    <col min="4403" max="4403" width="8.85546875" style="1" customWidth="1"/>
    <col min="4404" max="4404" width="7.7109375" style="1" customWidth="1"/>
    <col min="4405" max="4405" width="6.5703125" style="1" customWidth="1"/>
    <col min="4406" max="4406" width="9.140625" style="1" customWidth="1"/>
    <col min="4407" max="4407" width="8.28515625" style="1" customWidth="1"/>
    <col min="4408" max="4408" width="10.140625" style="1" customWidth="1"/>
    <col min="4409" max="4410" width="8.140625" style="1" customWidth="1"/>
    <col min="4411" max="4411" width="7.85546875" style="1" customWidth="1"/>
    <col min="4412" max="4412" width="9.28515625" style="1" customWidth="1"/>
    <col min="4413" max="4413" width="8.7109375" style="1" customWidth="1"/>
    <col min="4414" max="4414" width="9.5703125" style="1" customWidth="1"/>
    <col min="4415" max="4415" width="11.7109375" style="1" customWidth="1"/>
    <col min="4416" max="4416" width="13.28515625" style="1" customWidth="1"/>
    <col min="4417" max="4417" width="11.85546875" style="1" customWidth="1"/>
    <col min="4418" max="4419" width="8.85546875" style="1" customWidth="1"/>
    <col min="4420" max="4420" width="8.28515625" style="1" customWidth="1"/>
    <col min="4421" max="4421" width="7.28515625" style="1" customWidth="1"/>
    <col min="4422" max="4422" width="8.42578125" style="1" customWidth="1"/>
    <col min="4423" max="4423" width="9.85546875" style="1" customWidth="1"/>
    <col min="4424" max="4424" width="8.85546875" style="1" customWidth="1"/>
    <col min="4425" max="4425" width="7.7109375" style="1" customWidth="1"/>
    <col min="4426" max="4426" width="6.5703125" style="1" customWidth="1"/>
    <col min="4427" max="4427" width="9.140625" style="1" customWidth="1"/>
    <col min="4428" max="4428" width="8.28515625" style="1" customWidth="1"/>
    <col min="4429" max="4429" width="10.140625" style="1" customWidth="1"/>
    <col min="4430" max="4431" width="8.140625" style="1" customWidth="1"/>
    <col min="4432" max="4432" width="7.85546875" style="1" customWidth="1"/>
    <col min="4433" max="4433" width="9.28515625" style="1" customWidth="1"/>
    <col min="4434" max="4434" width="8.7109375" style="1" customWidth="1"/>
    <col min="4435" max="4435" width="9.5703125" style="1" customWidth="1"/>
    <col min="4436" max="4629" width="9.140625" style="1"/>
    <col min="4630" max="4630" width="3.28515625" style="1" customWidth="1"/>
    <col min="4631" max="4631" width="17.28515625" style="1" customWidth="1"/>
    <col min="4632" max="4632" width="11.7109375" style="1" customWidth="1"/>
    <col min="4633" max="4633" width="11.28515625" style="1" customWidth="1"/>
    <col min="4634" max="4634" width="9.140625" style="1" customWidth="1"/>
    <col min="4635" max="4635" width="11.42578125" style="1" customWidth="1"/>
    <col min="4636" max="4636" width="9" style="1" customWidth="1"/>
    <col min="4637" max="4637" width="11.5703125" style="1" customWidth="1"/>
    <col min="4638" max="4638" width="9.42578125" style="1" customWidth="1"/>
    <col min="4639" max="4639" width="12.42578125" style="1" customWidth="1"/>
    <col min="4640" max="4643" width="12.7109375" style="1" customWidth="1"/>
    <col min="4644" max="4645" width="9.7109375" style="1" customWidth="1"/>
    <col min="4646" max="4646" width="8.42578125" style="1" customWidth="1"/>
    <col min="4647" max="4648" width="10.7109375" style="1" customWidth="1"/>
    <col min="4649" max="4649" width="9.5703125" style="1" customWidth="1"/>
    <col min="4650" max="4650" width="11.7109375" style="1" customWidth="1"/>
    <col min="4651" max="4651" width="13.28515625" style="1" customWidth="1"/>
    <col min="4652" max="4652" width="11.85546875" style="1" customWidth="1"/>
    <col min="4653" max="4654" width="8.85546875" style="1" customWidth="1"/>
    <col min="4655" max="4655" width="8.28515625" style="1" customWidth="1"/>
    <col min="4656" max="4656" width="7.28515625" style="1" customWidth="1"/>
    <col min="4657" max="4657" width="8.42578125" style="1" customWidth="1"/>
    <col min="4658" max="4658" width="9.85546875" style="1" customWidth="1"/>
    <col min="4659" max="4659" width="8.85546875" style="1" customWidth="1"/>
    <col min="4660" max="4660" width="7.7109375" style="1" customWidth="1"/>
    <col min="4661" max="4661" width="6.5703125" style="1" customWidth="1"/>
    <col min="4662" max="4662" width="9.140625" style="1" customWidth="1"/>
    <col min="4663" max="4663" width="8.28515625" style="1" customWidth="1"/>
    <col min="4664" max="4664" width="10.140625" style="1" customWidth="1"/>
    <col min="4665" max="4666" width="8.140625" style="1" customWidth="1"/>
    <col min="4667" max="4667" width="7.85546875" style="1" customWidth="1"/>
    <col min="4668" max="4668" width="9.28515625" style="1" customWidth="1"/>
    <col min="4669" max="4669" width="8.7109375" style="1" customWidth="1"/>
    <col min="4670" max="4670" width="9.5703125" style="1" customWidth="1"/>
    <col min="4671" max="4671" width="11.7109375" style="1" customWidth="1"/>
    <col min="4672" max="4672" width="13.28515625" style="1" customWidth="1"/>
    <col min="4673" max="4673" width="11.85546875" style="1" customWidth="1"/>
    <col min="4674" max="4675" width="8.85546875" style="1" customWidth="1"/>
    <col min="4676" max="4676" width="8.28515625" style="1" customWidth="1"/>
    <col min="4677" max="4677" width="7.28515625" style="1" customWidth="1"/>
    <col min="4678" max="4678" width="8.42578125" style="1" customWidth="1"/>
    <col min="4679" max="4679" width="9.85546875" style="1" customWidth="1"/>
    <col min="4680" max="4680" width="8.85546875" style="1" customWidth="1"/>
    <col min="4681" max="4681" width="7.7109375" style="1" customWidth="1"/>
    <col min="4682" max="4682" width="6.5703125" style="1" customWidth="1"/>
    <col min="4683" max="4683" width="9.140625" style="1" customWidth="1"/>
    <col min="4684" max="4684" width="8.28515625" style="1" customWidth="1"/>
    <col min="4685" max="4685" width="10.140625" style="1" customWidth="1"/>
    <col min="4686" max="4687" width="8.140625" style="1" customWidth="1"/>
    <col min="4688" max="4688" width="7.85546875" style="1" customWidth="1"/>
    <col min="4689" max="4689" width="9.28515625" style="1" customWidth="1"/>
    <col min="4690" max="4690" width="8.7109375" style="1" customWidth="1"/>
    <col min="4691" max="4691" width="9.5703125" style="1" customWidth="1"/>
    <col min="4692" max="4885" width="9.140625" style="1"/>
    <col min="4886" max="4886" width="3.28515625" style="1" customWidth="1"/>
    <col min="4887" max="4887" width="17.28515625" style="1" customWidth="1"/>
    <col min="4888" max="4888" width="11.7109375" style="1" customWidth="1"/>
    <col min="4889" max="4889" width="11.28515625" style="1" customWidth="1"/>
    <col min="4890" max="4890" width="9.140625" style="1" customWidth="1"/>
    <col min="4891" max="4891" width="11.42578125" style="1" customWidth="1"/>
    <col min="4892" max="4892" width="9" style="1" customWidth="1"/>
    <col min="4893" max="4893" width="11.5703125" style="1" customWidth="1"/>
    <col min="4894" max="4894" width="9.42578125" style="1" customWidth="1"/>
    <col min="4895" max="4895" width="12.42578125" style="1" customWidth="1"/>
    <col min="4896" max="4899" width="12.7109375" style="1" customWidth="1"/>
    <col min="4900" max="4901" width="9.7109375" style="1" customWidth="1"/>
    <col min="4902" max="4902" width="8.42578125" style="1" customWidth="1"/>
    <col min="4903" max="4904" width="10.7109375" style="1" customWidth="1"/>
    <col min="4905" max="4905" width="9.5703125" style="1" customWidth="1"/>
    <col min="4906" max="4906" width="11.7109375" style="1" customWidth="1"/>
    <col min="4907" max="4907" width="13.28515625" style="1" customWidth="1"/>
    <col min="4908" max="4908" width="11.85546875" style="1" customWidth="1"/>
    <col min="4909" max="4910" width="8.85546875" style="1" customWidth="1"/>
    <col min="4911" max="4911" width="8.28515625" style="1" customWidth="1"/>
    <col min="4912" max="4912" width="7.28515625" style="1" customWidth="1"/>
    <col min="4913" max="4913" width="8.42578125" style="1" customWidth="1"/>
    <col min="4914" max="4914" width="9.85546875" style="1" customWidth="1"/>
    <col min="4915" max="4915" width="8.85546875" style="1" customWidth="1"/>
    <col min="4916" max="4916" width="7.7109375" style="1" customWidth="1"/>
    <col min="4917" max="4917" width="6.5703125" style="1" customWidth="1"/>
    <col min="4918" max="4918" width="9.140625" style="1" customWidth="1"/>
    <col min="4919" max="4919" width="8.28515625" style="1" customWidth="1"/>
    <col min="4920" max="4920" width="10.140625" style="1" customWidth="1"/>
    <col min="4921" max="4922" width="8.140625" style="1" customWidth="1"/>
    <col min="4923" max="4923" width="7.85546875" style="1" customWidth="1"/>
    <col min="4924" max="4924" width="9.28515625" style="1" customWidth="1"/>
    <col min="4925" max="4925" width="8.7109375" style="1" customWidth="1"/>
    <col min="4926" max="4926" width="9.5703125" style="1" customWidth="1"/>
    <col min="4927" max="4927" width="11.7109375" style="1" customWidth="1"/>
    <col min="4928" max="4928" width="13.28515625" style="1" customWidth="1"/>
    <col min="4929" max="4929" width="11.85546875" style="1" customWidth="1"/>
    <col min="4930" max="4931" width="8.85546875" style="1" customWidth="1"/>
    <col min="4932" max="4932" width="8.28515625" style="1" customWidth="1"/>
    <col min="4933" max="4933" width="7.28515625" style="1" customWidth="1"/>
    <col min="4934" max="4934" width="8.42578125" style="1" customWidth="1"/>
    <col min="4935" max="4935" width="9.85546875" style="1" customWidth="1"/>
    <col min="4936" max="4936" width="8.85546875" style="1" customWidth="1"/>
    <col min="4937" max="4937" width="7.7109375" style="1" customWidth="1"/>
    <col min="4938" max="4938" width="6.5703125" style="1" customWidth="1"/>
    <col min="4939" max="4939" width="9.140625" style="1" customWidth="1"/>
    <col min="4940" max="4940" width="8.28515625" style="1" customWidth="1"/>
    <col min="4941" max="4941" width="10.140625" style="1" customWidth="1"/>
    <col min="4942" max="4943" width="8.140625" style="1" customWidth="1"/>
    <col min="4944" max="4944" width="7.85546875" style="1" customWidth="1"/>
    <col min="4945" max="4945" width="9.28515625" style="1" customWidth="1"/>
    <col min="4946" max="4946" width="8.7109375" style="1" customWidth="1"/>
    <col min="4947" max="4947" width="9.5703125" style="1" customWidth="1"/>
    <col min="4948" max="5141" width="9.140625" style="1"/>
    <col min="5142" max="5142" width="3.28515625" style="1" customWidth="1"/>
    <col min="5143" max="5143" width="17.28515625" style="1" customWidth="1"/>
    <col min="5144" max="5144" width="11.7109375" style="1" customWidth="1"/>
    <col min="5145" max="5145" width="11.28515625" style="1" customWidth="1"/>
    <col min="5146" max="5146" width="9.140625" style="1" customWidth="1"/>
    <col min="5147" max="5147" width="11.42578125" style="1" customWidth="1"/>
    <col min="5148" max="5148" width="9" style="1" customWidth="1"/>
    <col min="5149" max="5149" width="11.5703125" style="1" customWidth="1"/>
    <col min="5150" max="5150" width="9.42578125" style="1" customWidth="1"/>
    <col min="5151" max="5151" width="12.42578125" style="1" customWidth="1"/>
    <col min="5152" max="5155" width="12.7109375" style="1" customWidth="1"/>
    <col min="5156" max="5157" width="9.7109375" style="1" customWidth="1"/>
    <col min="5158" max="5158" width="8.42578125" style="1" customWidth="1"/>
    <col min="5159" max="5160" width="10.7109375" style="1" customWidth="1"/>
    <col min="5161" max="5161" width="9.5703125" style="1" customWidth="1"/>
    <col min="5162" max="5162" width="11.7109375" style="1" customWidth="1"/>
    <col min="5163" max="5163" width="13.28515625" style="1" customWidth="1"/>
    <col min="5164" max="5164" width="11.85546875" style="1" customWidth="1"/>
    <col min="5165" max="5166" width="8.85546875" style="1" customWidth="1"/>
    <col min="5167" max="5167" width="8.28515625" style="1" customWidth="1"/>
    <col min="5168" max="5168" width="7.28515625" style="1" customWidth="1"/>
    <col min="5169" max="5169" width="8.42578125" style="1" customWidth="1"/>
    <col min="5170" max="5170" width="9.85546875" style="1" customWidth="1"/>
    <col min="5171" max="5171" width="8.85546875" style="1" customWidth="1"/>
    <col min="5172" max="5172" width="7.7109375" style="1" customWidth="1"/>
    <col min="5173" max="5173" width="6.5703125" style="1" customWidth="1"/>
    <col min="5174" max="5174" width="9.140625" style="1" customWidth="1"/>
    <col min="5175" max="5175" width="8.28515625" style="1" customWidth="1"/>
    <col min="5176" max="5176" width="10.140625" style="1" customWidth="1"/>
    <col min="5177" max="5178" width="8.140625" style="1" customWidth="1"/>
    <col min="5179" max="5179" width="7.85546875" style="1" customWidth="1"/>
    <col min="5180" max="5180" width="9.28515625" style="1" customWidth="1"/>
    <col min="5181" max="5181" width="8.7109375" style="1" customWidth="1"/>
    <col min="5182" max="5182" width="9.5703125" style="1" customWidth="1"/>
    <col min="5183" max="5183" width="11.7109375" style="1" customWidth="1"/>
    <col min="5184" max="5184" width="13.28515625" style="1" customWidth="1"/>
    <col min="5185" max="5185" width="11.85546875" style="1" customWidth="1"/>
    <col min="5186" max="5187" width="8.85546875" style="1" customWidth="1"/>
    <col min="5188" max="5188" width="8.28515625" style="1" customWidth="1"/>
    <col min="5189" max="5189" width="7.28515625" style="1" customWidth="1"/>
    <col min="5190" max="5190" width="8.42578125" style="1" customWidth="1"/>
    <col min="5191" max="5191" width="9.85546875" style="1" customWidth="1"/>
    <col min="5192" max="5192" width="8.85546875" style="1" customWidth="1"/>
    <col min="5193" max="5193" width="7.7109375" style="1" customWidth="1"/>
    <col min="5194" max="5194" width="6.5703125" style="1" customWidth="1"/>
    <col min="5195" max="5195" width="9.140625" style="1" customWidth="1"/>
    <col min="5196" max="5196" width="8.28515625" style="1" customWidth="1"/>
    <col min="5197" max="5197" width="10.140625" style="1" customWidth="1"/>
    <col min="5198" max="5199" width="8.140625" style="1" customWidth="1"/>
    <col min="5200" max="5200" width="7.85546875" style="1" customWidth="1"/>
    <col min="5201" max="5201" width="9.28515625" style="1" customWidth="1"/>
    <col min="5202" max="5202" width="8.7109375" style="1" customWidth="1"/>
    <col min="5203" max="5203" width="9.5703125" style="1" customWidth="1"/>
    <col min="5204" max="5397" width="9.140625" style="1"/>
    <col min="5398" max="5398" width="3.28515625" style="1" customWidth="1"/>
    <col min="5399" max="5399" width="17.28515625" style="1" customWidth="1"/>
    <col min="5400" max="5400" width="11.7109375" style="1" customWidth="1"/>
    <col min="5401" max="5401" width="11.28515625" style="1" customWidth="1"/>
    <col min="5402" max="5402" width="9.140625" style="1" customWidth="1"/>
    <col min="5403" max="5403" width="11.42578125" style="1" customWidth="1"/>
    <col min="5404" max="5404" width="9" style="1" customWidth="1"/>
    <col min="5405" max="5405" width="11.5703125" style="1" customWidth="1"/>
    <col min="5406" max="5406" width="9.42578125" style="1" customWidth="1"/>
    <col min="5407" max="5407" width="12.42578125" style="1" customWidth="1"/>
    <col min="5408" max="5411" width="12.7109375" style="1" customWidth="1"/>
    <col min="5412" max="5413" width="9.7109375" style="1" customWidth="1"/>
    <col min="5414" max="5414" width="8.42578125" style="1" customWidth="1"/>
    <col min="5415" max="5416" width="10.7109375" style="1" customWidth="1"/>
    <col min="5417" max="5417" width="9.5703125" style="1" customWidth="1"/>
    <col min="5418" max="5418" width="11.7109375" style="1" customWidth="1"/>
    <col min="5419" max="5419" width="13.28515625" style="1" customWidth="1"/>
    <col min="5420" max="5420" width="11.85546875" style="1" customWidth="1"/>
    <col min="5421" max="5422" width="8.85546875" style="1" customWidth="1"/>
    <col min="5423" max="5423" width="8.28515625" style="1" customWidth="1"/>
    <col min="5424" max="5424" width="7.28515625" style="1" customWidth="1"/>
    <col min="5425" max="5425" width="8.42578125" style="1" customWidth="1"/>
    <col min="5426" max="5426" width="9.85546875" style="1" customWidth="1"/>
    <col min="5427" max="5427" width="8.85546875" style="1" customWidth="1"/>
    <col min="5428" max="5428" width="7.7109375" style="1" customWidth="1"/>
    <col min="5429" max="5429" width="6.5703125" style="1" customWidth="1"/>
    <col min="5430" max="5430" width="9.140625" style="1" customWidth="1"/>
    <col min="5431" max="5431" width="8.28515625" style="1" customWidth="1"/>
    <col min="5432" max="5432" width="10.140625" style="1" customWidth="1"/>
    <col min="5433" max="5434" width="8.140625" style="1" customWidth="1"/>
    <col min="5435" max="5435" width="7.85546875" style="1" customWidth="1"/>
    <col min="5436" max="5436" width="9.28515625" style="1" customWidth="1"/>
    <col min="5437" max="5437" width="8.7109375" style="1" customWidth="1"/>
    <col min="5438" max="5438" width="9.5703125" style="1" customWidth="1"/>
    <col min="5439" max="5439" width="11.7109375" style="1" customWidth="1"/>
    <col min="5440" max="5440" width="13.28515625" style="1" customWidth="1"/>
    <col min="5441" max="5441" width="11.85546875" style="1" customWidth="1"/>
    <col min="5442" max="5443" width="8.85546875" style="1" customWidth="1"/>
    <col min="5444" max="5444" width="8.28515625" style="1" customWidth="1"/>
    <col min="5445" max="5445" width="7.28515625" style="1" customWidth="1"/>
    <col min="5446" max="5446" width="8.42578125" style="1" customWidth="1"/>
    <col min="5447" max="5447" width="9.85546875" style="1" customWidth="1"/>
    <col min="5448" max="5448" width="8.85546875" style="1" customWidth="1"/>
    <col min="5449" max="5449" width="7.7109375" style="1" customWidth="1"/>
    <col min="5450" max="5450" width="6.5703125" style="1" customWidth="1"/>
    <col min="5451" max="5451" width="9.140625" style="1" customWidth="1"/>
    <col min="5452" max="5452" width="8.28515625" style="1" customWidth="1"/>
    <col min="5453" max="5453" width="10.140625" style="1" customWidth="1"/>
    <col min="5454" max="5455" width="8.140625" style="1" customWidth="1"/>
    <col min="5456" max="5456" width="7.85546875" style="1" customWidth="1"/>
    <col min="5457" max="5457" width="9.28515625" style="1" customWidth="1"/>
    <col min="5458" max="5458" width="8.7109375" style="1" customWidth="1"/>
    <col min="5459" max="5459" width="9.5703125" style="1" customWidth="1"/>
    <col min="5460" max="5653" width="9.140625" style="1"/>
    <col min="5654" max="5654" width="3.28515625" style="1" customWidth="1"/>
    <col min="5655" max="5655" width="17.28515625" style="1" customWidth="1"/>
    <col min="5656" max="5656" width="11.7109375" style="1" customWidth="1"/>
    <col min="5657" max="5657" width="11.28515625" style="1" customWidth="1"/>
    <col min="5658" max="5658" width="9.140625" style="1" customWidth="1"/>
    <col min="5659" max="5659" width="11.42578125" style="1" customWidth="1"/>
    <col min="5660" max="5660" width="9" style="1" customWidth="1"/>
    <col min="5661" max="5661" width="11.5703125" style="1" customWidth="1"/>
    <col min="5662" max="5662" width="9.42578125" style="1" customWidth="1"/>
    <col min="5663" max="5663" width="12.42578125" style="1" customWidth="1"/>
    <col min="5664" max="5667" width="12.7109375" style="1" customWidth="1"/>
    <col min="5668" max="5669" width="9.7109375" style="1" customWidth="1"/>
    <col min="5670" max="5670" width="8.42578125" style="1" customWidth="1"/>
    <col min="5671" max="5672" width="10.7109375" style="1" customWidth="1"/>
    <col min="5673" max="5673" width="9.5703125" style="1" customWidth="1"/>
    <col min="5674" max="5674" width="11.7109375" style="1" customWidth="1"/>
    <col min="5675" max="5675" width="13.28515625" style="1" customWidth="1"/>
    <col min="5676" max="5676" width="11.85546875" style="1" customWidth="1"/>
    <col min="5677" max="5678" width="8.85546875" style="1" customWidth="1"/>
    <col min="5679" max="5679" width="8.28515625" style="1" customWidth="1"/>
    <col min="5680" max="5680" width="7.28515625" style="1" customWidth="1"/>
    <col min="5681" max="5681" width="8.42578125" style="1" customWidth="1"/>
    <col min="5682" max="5682" width="9.85546875" style="1" customWidth="1"/>
    <col min="5683" max="5683" width="8.85546875" style="1" customWidth="1"/>
    <col min="5684" max="5684" width="7.7109375" style="1" customWidth="1"/>
    <col min="5685" max="5685" width="6.5703125" style="1" customWidth="1"/>
    <col min="5686" max="5686" width="9.140625" style="1" customWidth="1"/>
    <col min="5687" max="5687" width="8.28515625" style="1" customWidth="1"/>
    <col min="5688" max="5688" width="10.140625" style="1" customWidth="1"/>
    <col min="5689" max="5690" width="8.140625" style="1" customWidth="1"/>
    <col min="5691" max="5691" width="7.85546875" style="1" customWidth="1"/>
    <col min="5692" max="5692" width="9.28515625" style="1" customWidth="1"/>
    <col min="5693" max="5693" width="8.7109375" style="1" customWidth="1"/>
    <col min="5694" max="5694" width="9.5703125" style="1" customWidth="1"/>
    <col min="5695" max="5695" width="11.7109375" style="1" customWidth="1"/>
    <col min="5696" max="5696" width="13.28515625" style="1" customWidth="1"/>
    <col min="5697" max="5697" width="11.85546875" style="1" customWidth="1"/>
    <col min="5698" max="5699" width="8.85546875" style="1" customWidth="1"/>
    <col min="5700" max="5700" width="8.28515625" style="1" customWidth="1"/>
    <col min="5701" max="5701" width="7.28515625" style="1" customWidth="1"/>
    <col min="5702" max="5702" width="8.42578125" style="1" customWidth="1"/>
    <col min="5703" max="5703" width="9.85546875" style="1" customWidth="1"/>
    <col min="5704" max="5704" width="8.85546875" style="1" customWidth="1"/>
    <col min="5705" max="5705" width="7.7109375" style="1" customWidth="1"/>
    <col min="5706" max="5706" width="6.5703125" style="1" customWidth="1"/>
    <col min="5707" max="5707" width="9.140625" style="1" customWidth="1"/>
    <col min="5708" max="5708" width="8.28515625" style="1" customWidth="1"/>
    <col min="5709" max="5709" width="10.140625" style="1" customWidth="1"/>
    <col min="5710" max="5711" width="8.140625" style="1" customWidth="1"/>
    <col min="5712" max="5712" width="7.85546875" style="1" customWidth="1"/>
    <col min="5713" max="5713" width="9.28515625" style="1" customWidth="1"/>
    <col min="5714" max="5714" width="8.7109375" style="1" customWidth="1"/>
    <col min="5715" max="5715" width="9.5703125" style="1" customWidth="1"/>
    <col min="5716" max="5909" width="9.140625" style="1"/>
    <col min="5910" max="5910" width="3.28515625" style="1" customWidth="1"/>
    <col min="5911" max="5911" width="17.28515625" style="1" customWidth="1"/>
    <col min="5912" max="5912" width="11.7109375" style="1" customWidth="1"/>
    <col min="5913" max="5913" width="11.28515625" style="1" customWidth="1"/>
    <col min="5914" max="5914" width="9.140625" style="1" customWidth="1"/>
    <col min="5915" max="5915" width="11.42578125" style="1" customWidth="1"/>
    <col min="5916" max="5916" width="9" style="1" customWidth="1"/>
    <col min="5917" max="5917" width="11.5703125" style="1" customWidth="1"/>
    <col min="5918" max="5918" width="9.42578125" style="1" customWidth="1"/>
    <col min="5919" max="5919" width="12.42578125" style="1" customWidth="1"/>
    <col min="5920" max="5923" width="12.7109375" style="1" customWidth="1"/>
    <col min="5924" max="5925" width="9.7109375" style="1" customWidth="1"/>
    <col min="5926" max="5926" width="8.42578125" style="1" customWidth="1"/>
    <col min="5927" max="5928" width="10.7109375" style="1" customWidth="1"/>
    <col min="5929" max="5929" width="9.5703125" style="1" customWidth="1"/>
    <col min="5930" max="5930" width="11.7109375" style="1" customWidth="1"/>
    <col min="5931" max="5931" width="13.28515625" style="1" customWidth="1"/>
    <col min="5932" max="5932" width="11.85546875" style="1" customWidth="1"/>
    <col min="5933" max="5934" width="8.85546875" style="1" customWidth="1"/>
    <col min="5935" max="5935" width="8.28515625" style="1" customWidth="1"/>
    <col min="5936" max="5936" width="7.28515625" style="1" customWidth="1"/>
    <col min="5937" max="5937" width="8.42578125" style="1" customWidth="1"/>
    <col min="5938" max="5938" width="9.85546875" style="1" customWidth="1"/>
    <col min="5939" max="5939" width="8.85546875" style="1" customWidth="1"/>
    <col min="5940" max="5940" width="7.7109375" style="1" customWidth="1"/>
    <col min="5941" max="5941" width="6.5703125" style="1" customWidth="1"/>
    <col min="5942" max="5942" width="9.140625" style="1" customWidth="1"/>
    <col min="5943" max="5943" width="8.28515625" style="1" customWidth="1"/>
    <col min="5944" max="5944" width="10.140625" style="1" customWidth="1"/>
    <col min="5945" max="5946" width="8.140625" style="1" customWidth="1"/>
    <col min="5947" max="5947" width="7.85546875" style="1" customWidth="1"/>
    <col min="5948" max="5948" width="9.28515625" style="1" customWidth="1"/>
    <col min="5949" max="5949" width="8.7109375" style="1" customWidth="1"/>
    <col min="5950" max="5950" width="9.5703125" style="1" customWidth="1"/>
    <col min="5951" max="5951" width="11.7109375" style="1" customWidth="1"/>
    <col min="5952" max="5952" width="13.28515625" style="1" customWidth="1"/>
    <col min="5953" max="5953" width="11.85546875" style="1" customWidth="1"/>
    <col min="5954" max="5955" width="8.85546875" style="1" customWidth="1"/>
    <col min="5956" max="5956" width="8.28515625" style="1" customWidth="1"/>
    <col min="5957" max="5957" width="7.28515625" style="1" customWidth="1"/>
    <col min="5958" max="5958" width="8.42578125" style="1" customWidth="1"/>
    <col min="5959" max="5959" width="9.85546875" style="1" customWidth="1"/>
    <col min="5960" max="5960" width="8.85546875" style="1" customWidth="1"/>
    <col min="5961" max="5961" width="7.7109375" style="1" customWidth="1"/>
    <col min="5962" max="5962" width="6.5703125" style="1" customWidth="1"/>
    <col min="5963" max="5963" width="9.140625" style="1" customWidth="1"/>
    <col min="5964" max="5964" width="8.28515625" style="1" customWidth="1"/>
    <col min="5965" max="5965" width="10.140625" style="1" customWidth="1"/>
    <col min="5966" max="5967" width="8.140625" style="1" customWidth="1"/>
    <col min="5968" max="5968" width="7.85546875" style="1" customWidth="1"/>
    <col min="5969" max="5969" width="9.28515625" style="1" customWidth="1"/>
    <col min="5970" max="5970" width="8.7109375" style="1" customWidth="1"/>
    <col min="5971" max="5971" width="9.5703125" style="1" customWidth="1"/>
    <col min="5972" max="6165" width="9.140625" style="1"/>
    <col min="6166" max="6166" width="3.28515625" style="1" customWidth="1"/>
    <col min="6167" max="6167" width="17.28515625" style="1" customWidth="1"/>
    <col min="6168" max="6168" width="11.7109375" style="1" customWidth="1"/>
    <col min="6169" max="6169" width="11.28515625" style="1" customWidth="1"/>
    <col min="6170" max="6170" width="9.140625" style="1" customWidth="1"/>
    <col min="6171" max="6171" width="11.42578125" style="1" customWidth="1"/>
    <col min="6172" max="6172" width="9" style="1" customWidth="1"/>
    <col min="6173" max="6173" width="11.5703125" style="1" customWidth="1"/>
    <col min="6174" max="6174" width="9.42578125" style="1" customWidth="1"/>
    <col min="6175" max="6175" width="12.42578125" style="1" customWidth="1"/>
    <col min="6176" max="6179" width="12.7109375" style="1" customWidth="1"/>
    <col min="6180" max="6181" width="9.7109375" style="1" customWidth="1"/>
    <col min="6182" max="6182" width="8.42578125" style="1" customWidth="1"/>
    <col min="6183" max="6184" width="10.7109375" style="1" customWidth="1"/>
    <col min="6185" max="6185" width="9.5703125" style="1" customWidth="1"/>
    <col min="6186" max="6186" width="11.7109375" style="1" customWidth="1"/>
    <col min="6187" max="6187" width="13.28515625" style="1" customWidth="1"/>
    <col min="6188" max="6188" width="11.85546875" style="1" customWidth="1"/>
    <col min="6189" max="6190" width="8.85546875" style="1" customWidth="1"/>
    <col min="6191" max="6191" width="8.28515625" style="1" customWidth="1"/>
    <col min="6192" max="6192" width="7.28515625" style="1" customWidth="1"/>
    <col min="6193" max="6193" width="8.42578125" style="1" customWidth="1"/>
    <col min="6194" max="6194" width="9.85546875" style="1" customWidth="1"/>
    <col min="6195" max="6195" width="8.85546875" style="1" customWidth="1"/>
    <col min="6196" max="6196" width="7.7109375" style="1" customWidth="1"/>
    <col min="6197" max="6197" width="6.5703125" style="1" customWidth="1"/>
    <col min="6198" max="6198" width="9.140625" style="1" customWidth="1"/>
    <col min="6199" max="6199" width="8.28515625" style="1" customWidth="1"/>
    <col min="6200" max="6200" width="10.140625" style="1" customWidth="1"/>
    <col min="6201" max="6202" width="8.140625" style="1" customWidth="1"/>
    <col min="6203" max="6203" width="7.85546875" style="1" customWidth="1"/>
    <col min="6204" max="6204" width="9.28515625" style="1" customWidth="1"/>
    <col min="6205" max="6205" width="8.7109375" style="1" customWidth="1"/>
    <col min="6206" max="6206" width="9.5703125" style="1" customWidth="1"/>
    <col min="6207" max="6207" width="11.7109375" style="1" customWidth="1"/>
    <col min="6208" max="6208" width="13.28515625" style="1" customWidth="1"/>
    <col min="6209" max="6209" width="11.85546875" style="1" customWidth="1"/>
    <col min="6210" max="6211" width="8.85546875" style="1" customWidth="1"/>
    <col min="6212" max="6212" width="8.28515625" style="1" customWidth="1"/>
    <col min="6213" max="6213" width="7.28515625" style="1" customWidth="1"/>
    <col min="6214" max="6214" width="8.42578125" style="1" customWidth="1"/>
    <col min="6215" max="6215" width="9.85546875" style="1" customWidth="1"/>
    <col min="6216" max="6216" width="8.85546875" style="1" customWidth="1"/>
    <col min="6217" max="6217" width="7.7109375" style="1" customWidth="1"/>
    <col min="6218" max="6218" width="6.5703125" style="1" customWidth="1"/>
    <col min="6219" max="6219" width="9.140625" style="1" customWidth="1"/>
    <col min="6220" max="6220" width="8.28515625" style="1" customWidth="1"/>
    <col min="6221" max="6221" width="10.140625" style="1" customWidth="1"/>
    <col min="6222" max="6223" width="8.140625" style="1" customWidth="1"/>
    <col min="6224" max="6224" width="7.85546875" style="1" customWidth="1"/>
    <col min="6225" max="6225" width="9.28515625" style="1" customWidth="1"/>
    <col min="6226" max="6226" width="8.7109375" style="1" customWidth="1"/>
    <col min="6227" max="6227" width="9.5703125" style="1" customWidth="1"/>
    <col min="6228" max="6421" width="9.140625" style="1"/>
    <col min="6422" max="6422" width="3.28515625" style="1" customWidth="1"/>
    <col min="6423" max="6423" width="17.28515625" style="1" customWidth="1"/>
    <col min="6424" max="6424" width="11.7109375" style="1" customWidth="1"/>
    <col min="6425" max="6425" width="11.28515625" style="1" customWidth="1"/>
    <col min="6426" max="6426" width="9.140625" style="1" customWidth="1"/>
    <col min="6427" max="6427" width="11.42578125" style="1" customWidth="1"/>
    <col min="6428" max="6428" width="9" style="1" customWidth="1"/>
    <col min="6429" max="6429" width="11.5703125" style="1" customWidth="1"/>
    <col min="6430" max="6430" width="9.42578125" style="1" customWidth="1"/>
    <col min="6431" max="6431" width="12.42578125" style="1" customWidth="1"/>
    <col min="6432" max="6435" width="12.7109375" style="1" customWidth="1"/>
    <col min="6436" max="6437" width="9.7109375" style="1" customWidth="1"/>
    <col min="6438" max="6438" width="8.42578125" style="1" customWidth="1"/>
    <col min="6439" max="6440" width="10.7109375" style="1" customWidth="1"/>
    <col min="6441" max="6441" width="9.5703125" style="1" customWidth="1"/>
    <col min="6442" max="6442" width="11.7109375" style="1" customWidth="1"/>
    <col min="6443" max="6443" width="13.28515625" style="1" customWidth="1"/>
    <col min="6444" max="6444" width="11.85546875" style="1" customWidth="1"/>
    <col min="6445" max="6446" width="8.85546875" style="1" customWidth="1"/>
    <col min="6447" max="6447" width="8.28515625" style="1" customWidth="1"/>
    <col min="6448" max="6448" width="7.28515625" style="1" customWidth="1"/>
    <col min="6449" max="6449" width="8.42578125" style="1" customWidth="1"/>
    <col min="6450" max="6450" width="9.85546875" style="1" customWidth="1"/>
    <col min="6451" max="6451" width="8.85546875" style="1" customWidth="1"/>
    <col min="6452" max="6452" width="7.7109375" style="1" customWidth="1"/>
    <col min="6453" max="6453" width="6.5703125" style="1" customWidth="1"/>
    <col min="6454" max="6454" width="9.140625" style="1" customWidth="1"/>
    <col min="6455" max="6455" width="8.28515625" style="1" customWidth="1"/>
    <col min="6456" max="6456" width="10.140625" style="1" customWidth="1"/>
    <col min="6457" max="6458" width="8.140625" style="1" customWidth="1"/>
    <col min="6459" max="6459" width="7.85546875" style="1" customWidth="1"/>
    <col min="6460" max="6460" width="9.28515625" style="1" customWidth="1"/>
    <col min="6461" max="6461" width="8.7109375" style="1" customWidth="1"/>
    <col min="6462" max="6462" width="9.5703125" style="1" customWidth="1"/>
    <col min="6463" max="6463" width="11.7109375" style="1" customWidth="1"/>
    <col min="6464" max="6464" width="13.28515625" style="1" customWidth="1"/>
    <col min="6465" max="6465" width="11.85546875" style="1" customWidth="1"/>
    <col min="6466" max="6467" width="8.85546875" style="1" customWidth="1"/>
    <col min="6468" max="6468" width="8.28515625" style="1" customWidth="1"/>
    <col min="6469" max="6469" width="7.28515625" style="1" customWidth="1"/>
    <col min="6470" max="6470" width="8.42578125" style="1" customWidth="1"/>
    <col min="6471" max="6471" width="9.85546875" style="1" customWidth="1"/>
    <col min="6472" max="6472" width="8.85546875" style="1" customWidth="1"/>
    <col min="6473" max="6473" width="7.7109375" style="1" customWidth="1"/>
    <col min="6474" max="6474" width="6.5703125" style="1" customWidth="1"/>
    <col min="6475" max="6475" width="9.140625" style="1" customWidth="1"/>
    <col min="6476" max="6476" width="8.28515625" style="1" customWidth="1"/>
    <col min="6477" max="6477" width="10.140625" style="1" customWidth="1"/>
    <col min="6478" max="6479" width="8.140625" style="1" customWidth="1"/>
    <col min="6480" max="6480" width="7.85546875" style="1" customWidth="1"/>
    <col min="6481" max="6481" width="9.28515625" style="1" customWidth="1"/>
    <col min="6482" max="6482" width="8.7109375" style="1" customWidth="1"/>
    <col min="6483" max="6483" width="9.5703125" style="1" customWidth="1"/>
    <col min="6484" max="6677" width="9.140625" style="1"/>
    <col min="6678" max="6678" width="3.28515625" style="1" customWidth="1"/>
    <col min="6679" max="6679" width="17.28515625" style="1" customWidth="1"/>
    <col min="6680" max="6680" width="11.7109375" style="1" customWidth="1"/>
    <col min="6681" max="6681" width="11.28515625" style="1" customWidth="1"/>
    <col min="6682" max="6682" width="9.140625" style="1" customWidth="1"/>
    <col min="6683" max="6683" width="11.42578125" style="1" customWidth="1"/>
    <col min="6684" max="6684" width="9" style="1" customWidth="1"/>
    <col min="6685" max="6685" width="11.5703125" style="1" customWidth="1"/>
    <col min="6686" max="6686" width="9.42578125" style="1" customWidth="1"/>
    <col min="6687" max="6687" width="12.42578125" style="1" customWidth="1"/>
    <col min="6688" max="6691" width="12.7109375" style="1" customWidth="1"/>
    <col min="6692" max="6693" width="9.7109375" style="1" customWidth="1"/>
    <col min="6694" max="6694" width="8.42578125" style="1" customWidth="1"/>
    <col min="6695" max="6696" width="10.7109375" style="1" customWidth="1"/>
    <col min="6697" max="6697" width="9.5703125" style="1" customWidth="1"/>
    <col min="6698" max="6698" width="11.7109375" style="1" customWidth="1"/>
    <col min="6699" max="6699" width="13.28515625" style="1" customWidth="1"/>
    <col min="6700" max="6700" width="11.85546875" style="1" customWidth="1"/>
    <col min="6701" max="6702" width="8.85546875" style="1" customWidth="1"/>
    <col min="6703" max="6703" width="8.28515625" style="1" customWidth="1"/>
    <col min="6704" max="6704" width="7.28515625" style="1" customWidth="1"/>
    <col min="6705" max="6705" width="8.42578125" style="1" customWidth="1"/>
    <col min="6706" max="6706" width="9.85546875" style="1" customWidth="1"/>
    <col min="6707" max="6707" width="8.85546875" style="1" customWidth="1"/>
    <col min="6708" max="6708" width="7.7109375" style="1" customWidth="1"/>
    <col min="6709" max="6709" width="6.5703125" style="1" customWidth="1"/>
    <col min="6710" max="6710" width="9.140625" style="1" customWidth="1"/>
    <col min="6711" max="6711" width="8.28515625" style="1" customWidth="1"/>
    <col min="6712" max="6712" width="10.140625" style="1" customWidth="1"/>
    <col min="6713" max="6714" width="8.140625" style="1" customWidth="1"/>
    <col min="6715" max="6715" width="7.85546875" style="1" customWidth="1"/>
    <col min="6716" max="6716" width="9.28515625" style="1" customWidth="1"/>
    <col min="6717" max="6717" width="8.7109375" style="1" customWidth="1"/>
    <col min="6718" max="6718" width="9.5703125" style="1" customWidth="1"/>
    <col min="6719" max="6719" width="11.7109375" style="1" customWidth="1"/>
    <col min="6720" max="6720" width="13.28515625" style="1" customWidth="1"/>
    <col min="6721" max="6721" width="11.85546875" style="1" customWidth="1"/>
    <col min="6722" max="6723" width="8.85546875" style="1" customWidth="1"/>
    <col min="6724" max="6724" width="8.28515625" style="1" customWidth="1"/>
    <col min="6725" max="6725" width="7.28515625" style="1" customWidth="1"/>
    <col min="6726" max="6726" width="8.42578125" style="1" customWidth="1"/>
    <col min="6727" max="6727" width="9.85546875" style="1" customWidth="1"/>
    <col min="6728" max="6728" width="8.85546875" style="1" customWidth="1"/>
    <col min="6729" max="6729" width="7.7109375" style="1" customWidth="1"/>
    <col min="6730" max="6730" width="6.5703125" style="1" customWidth="1"/>
    <col min="6731" max="6731" width="9.140625" style="1" customWidth="1"/>
    <col min="6732" max="6732" width="8.28515625" style="1" customWidth="1"/>
    <col min="6733" max="6733" width="10.140625" style="1" customWidth="1"/>
    <col min="6734" max="6735" width="8.140625" style="1" customWidth="1"/>
    <col min="6736" max="6736" width="7.85546875" style="1" customWidth="1"/>
    <col min="6737" max="6737" width="9.28515625" style="1" customWidth="1"/>
    <col min="6738" max="6738" width="8.7109375" style="1" customWidth="1"/>
    <col min="6739" max="6739" width="9.5703125" style="1" customWidth="1"/>
    <col min="6740" max="6933" width="9.140625" style="1"/>
    <col min="6934" max="6934" width="3.28515625" style="1" customWidth="1"/>
    <col min="6935" max="6935" width="17.28515625" style="1" customWidth="1"/>
    <col min="6936" max="6936" width="11.7109375" style="1" customWidth="1"/>
    <col min="6937" max="6937" width="11.28515625" style="1" customWidth="1"/>
    <col min="6938" max="6938" width="9.140625" style="1" customWidth="1"/>
    <col min="6939" max="6939" width="11.42578125" style="1" customWidth="1"/>
    <col min="6940" max="6940" width="9" style="1" customWidth="1"/>
    <col min="6941" max="6941" width="11.5703125" style="1" customWidth="1"/>
    <col min="6942" max="6942" width="9.42578125" style="1" customWidth="1"/>
    <col min="6943" max="6943" width="12.42578125" style="1" customWidth="1"/>
    <col min="6944" max="6947" width="12.7109375" style="1" customWidth="1"/>
    <col min="6948" max="6949" width="9.7109375" style="1" customWidth="1"/>
    <col min="6950" max="6950" width="8.42578125" style="1" customWidth="1"/>
    <col min="6951" max="6952" width="10.7109375" style="1" customWidth="1"/>
    <col min="6953" max="6953" width="9.5703125" style="1" customWidth="1"/>
    <col min="6954" max="6954" width="11.7109375" style="1" customWidth="1"/>
    <col min="6955" max="6955" width="13.28515625" style="1" customWidth="1"/>
    <col min="6956" max="6956" width="11.85546875" style="1" customWidth="1"/>
    <col min="6957" max="6958" width="8.85546875" style="1" customWidth="1"/>
    <col min="6959" max="6959" width="8.28515625" style="1" customWidth="1"/>
    <col min="6960" max="6960" width="7.28515625" style="1" customWidth="1"/>
    <col min="6961" max="6961" width="8.42578125" style="1" customWidth="1"/>
    <col min="6962" max="6962" width="9.85546875" style="1" customWidth="1"/>
    <col min="6963" max="6963" width="8.85546875" style="1" customWidth="1"/>
    <col min="6964" max="6964" width="7.7109375" style="1" customWidth="1"/>
    <col min="6965" max="6965" width="6.5703125" style="1" customWidth="1"/>
    <col min="6966" max="6966" width="9.140625" style="1" customWidth="1"/>
    <col min="6967" max="6967" width="8.28515625" style="1" customWidth="1"/>
    <col min="6968" max="6968" width="10.140625" style="1" customWidth="1"/>
    <col min="6969" max="6970" width="8.140625" style="1" customWidth="1"/>
    <col min="6971" max="6971" width="7.85546875" style="1" customWidth="1"/>
    <col min="6972" max="6972" width="9.28515625" style="1" customWidth="1"/>
    <col min="6973" max="6973" width="8.7109375" style="1" customWidth="1"/>
    <col min="6974" max="6974" width="9.5703125" style="1" customWidth="1"/>
    <col min="6975" max="6975" width="11.7109375" style="1" customWidth="1"/>
    <col min="6976" max="6976" width="13.28515625" style="1" customWidth="1"/>
    <col min="6977" max="6977" width="11.85546875" style="1" customWidth="1"/>
    <col min="6978" max="6979" width="8.85546875" style="1" customWidth="1"/>
    <col min="6980" max="6980" width="8.28515625" style="1" customWidth="1"/>
    <col min="6981" max="6981" width="7.28515625" style="1" customWidth="1"/>
    <col min="6982" max="6982" width="8.42578125" style="1" customWidth="1"/>
    <col min="6983" max="6983" width="9.85546875" style="1" customWidth="1"/>
    <col min="6984" max="6984" width="8.85546875" style="1" customWidth="1"/>
    <col min="6985" max="6985" width="7.7109375" style="1" customWidth="1"/>
    <col min="6986" max="6986" width="6.5703125" style="1" customWidth="1"/>
    <col min="6987" max="6987" width="9.140625" style="1" customWidth="1"/>
    <col min="6988" max="6988" width="8.28515625" style="1" customWidth="1"/>
    <col min="6989" max="6989" width="10.140625" style="1" customWidth="1"/>
    <col min="6990" max="6991" width="8.140625" style="1" customWidth="1"/>
    <col min="6992" max="6992" width="7.85546875" style="1" customWidth="1"/>
    <col min="6993" max="6993" width="9.28515625" style="1" customWidth="1"/>
    <col min="6994" max="6994" width="8.7109375" style="1" customWidth="1"/>
    <col min="6995" max="6995" width="9.5703125" style="1" customWidth="1"/>
    <col min="6996" max="7189" width="9.140625" style="1"/>
    <col min="7190" max="7190" width="3.28515625" style="1" customWidth="1"/>
    <col min="7191" max="7191" width="17.28515625" style="1" customWidth="1"/>
    <col min="7192" max="7192" width="11.7109375" style="1" customWidth="1"/>
    <col min="7193" max="7193" width="11.28515625" style="1" customWidth="1"/>
    <col min="7194" max="7194" width="9.140625" style="1" customWidth="1"/>
    <col min="7195" max="7195" width="11.42578125" style="1" customWidth="1"/>
    <col min="7196" max="7196" width="9" style="1" customWidth="1"/>
    <col min="7197" max="7197" width="11.5703125" style="1" customWidth="1"/>
    <col min="7198" max="7198" width="9.42578125" style="1" customWidth="1"/>
    <col min="7199" max="7199" width="12.42578125" style="1" customWidth="1"/>
    <col min="7200" max="7203" width="12.7109375" style="1" customWidth="1"/>
    <col min="7204" max="7205" width="9.7109375" style="1" customWidth="1"/>
    <col min="7206" max="7206" width="8.42578125" style="1" customWidth="1"/>
    <col min="7207" max="7208" width="10.7109375" style="1" customWidth="1"/>
    <col min="7209" max="7209" width="9.5703125" style="1" customWidth="1"/>
    <col min="7210" max="7210" width="11.7109375" style="1" customWidth="1"/>
    <col min="7211" max="7211" width="13.28515625" style="1" customWidth="1"/>
    <col min="7212" max="7212" width="11.85546875" style="1" customWidth="1"/>
    <col min="7213" max="7214" width="8.85546875" style="1" customWidth="1"/>
    <col min="7215" max="7215" width="8.28515625" style="1" customWidth="1"/>
    <col min="7216" max="7216" width="7.28515625" style="1" customWidth="1"/>
    <col min="7217" max="7217" width="8.42578125" style="1" customWidth="1"/>
    <col min="7218" max="7218" width="9.85546875" style="1" customWidth="1"/>
    <col min="7219" max="7219" width="8.85546875" style="1" customWidth="1"/>
    <col min="7220" max="7220" width="7.7109375" style="1" customWidth="1"/>
    <col min="7221" max="7221" width="6.5703125" style="1" customWidth="1"/>
    <col min="7222" max="7222" width="9.140625" style="1" customWidth="1"/>
    <col min="7223" max="7223" width="8.28515625" style="1" customWidth="1"/>
    <col min="7224" max="7224" width="10.140625" style="1" customWidth="1"/>
    <col min="7225" max="7226" width="8.140625" style="1" customWidth="1"/>
    <col min="7227" max="7227" width="7.85546875" style="1" customWidth="1"/>
    <col min="7228" max="7228" width="9.28515625" style="1" customWidth="1"/>
    <col min="7229" max="7229" width="8.7109375" style="1" customWidth="1"/>
    <col min="7230" max="7230" width="9.5703125" style="1" customWidth="1"/>
    <col min="7231" max="7231" width="11.7109375" style="1" customWidth="1"/>
    <col min="7232" max="7232" width="13.28515625" style="1" customWidth="1"/>
    <col min="7233" max="7233" width="11.85546875" style="1" customWidth="1"/>
    <col min="7234" max="7235" width="8.85546875" style="1" customWidth="1"/>
    <col min="7236" max="7236" width="8.28515625" style="1" customWidth="1"/>
    <col min="7237" max="7237" width="7.28515625" style="1" customWidth="1"/>
    <col min="7238" max="7238" width="8.42578125" style="1" customWidth="1"/>
    <col min="7239" max="7239" width="9.85546875" style="1" customWidth="1"/>
    <col min="7240" max="7240" width="8.85546875" style="1" customWidth="1"/>
    <col min="7241" max="7241" width="7.7109375" style="1" customWidth="1"/>
    <col min="7242" max="7242" width="6.5703125" style="1" customWidth="1"/>
    <col min="7243" max="7243" width="9.140625" style="1" customWidth="1"/>
    <col min="7244" max="7244" width="8.28515625" style="1" customWidth="1"/>
    <col min="7245" max="7245" width="10.140625" style="1" customWidth="1"/>
    <col min="7246" max="7247" width="8.140625" style="1" customWidth="1"/>
    <col min="7248" max="7248" width="7.85546875" style="1" customWidth="1"/>
    <col min="7249" max="7249" width="9.28515625" style="1" customWidth="1"/>
    <col min="7250" max="7250" width="8.7109375" style="1" customWidth="1"/>
    <col min="7251" max="7251" width="9.5703125" style="1" customWidth="1"/>
    <col min="7252" max="7445" width="9.140625" style="1"/>
    <col min="7446" max="7446" width="3.28515625" style="1" customWidth="1"/>
    <col min="7447" max="7447" width="17.28515625" style="1" customWidth="1"/>
    <col min="7448" max="7448" width="11.7109375" style="1" customWidth="1"/>
    <col min="7449" max="7449" width="11.28515625" style="1" customWidth="1"/>
    <col min="7450" max="7450" width="9.140625" style="1" customWidth="1"/>
    <col min="7451" max="7451" width="11.42578125" style="1" customWidth="1"/>
    <col min="7452" max="7452" width="9" style="1" customWidth="1"/>
    <col min="7453" max="7453" width="11.5703125" style="1" customWidth="1"/>
    <col min="7454" max="7454" width="9.42578125" style="1" customWidth="1"/>
    <col min="7455" max="7455" width="12.42578125" style="1" customWidth="1"/>
    <col min="7456" max="7459" width="12.7109375" style="1" customWidth="1"/>
    <col min="7460" max="7461" width="9.7109375" style="1" customWidth="1"/>
    <col min="7462" max="7462" width="8.42578125" style="1" customWidth="1"/>
    <col min="7463" max="7464" width="10.7109375" style="1" customWidth="1"/>
    <col min="7465" max="7465" width="9.5703125" style="1" customWidth="1"/>
    <col min="7466" max="7466" width="11.7109375" style="1" customWidth="1"/>
    <col min="7467" max="7467" width="13.28515625" style="1" customWidth="1"/>
    <col min="7468" max="7468" width="11.85546875" style="1" customWidth="1"/>
    <col min="7469" max="7470" width="8.85546875" style="1" customWidth="1"/>
    <col min="7471" max="7471" width="8.28515625" style="1" customWidth="1"/>
    <col min="7472" max="7472" width="7.28515625" style="1" customWidth="1"/>
    <col min="7473" max="7473" width="8.42578125" style="1" customWidth="1"/>
    <col min="7474" max="7474" width="9.85546875" style="1" customWidth="1"/>
    <col min="7475" max="7475" width="8.85546875" style="1" customWidth="1"/>
    <col min="7476" max="7476" width="7.7109375" style="1" customWidth="1"/>
    <col min="7477" max="7477" width="6.5703125" style="1" customWidth="1"/>
    <col min="7478" max="7478" width="9.140625" style="1" customWidth="1"/>
    <col min="7479" max="7479" width="8.28515625" style="1" customWidth="1"/>
    <col min="7480" max="7480" width="10.140625" style="1" customWidth="1"/>
    <col min="7481" max="7482" width="8.140625" style="1" customWidth="1"/>
    <col min="7483" max="7483" width="7.85546875" style="1" customWidth="1"/>
    <col min="7484" max="7484" width="9.28515625" style="1" customWidth="1"/>
    <col min="7485" max="7485" width="8.7109375" style="1" customWidth="1"/>
    <col min="7486" max="7486" width="9.5703125" style="1" customWidth="1"/>
    <col min="7487" max="7487" width="11.7109375" style="1" customWidth="1"/>
    <col min="7488" max="7488" width="13.28515625" style="1" customWidth="1"/>
    <col min="7489" max="7489" width="11.85546875" style="1" customWidth="1"/>
    <col min="7490" max="7491" width="8.85546875" style="1" customWidth="1"/>
    <col min="7492" max="7492" width="8.28515625" style="1" customWidth="1"/>
    <col min="7493" max="7493" width="7.28515625" style="1" customWidth="1"/>
    <col min="7494" max="7494" width="8.42578125" style="1" customWidth="1"/>
    <col min="7495" max="7495" width="9.85546875" style="1" customWidth="1"/>
    <col min="7496" max="7496" width="8.85546875" style="1" customWidth="1"/>
    <col min="7497" max="7497" width="7.7109375" style="1" customWidth="1"/>
    <col min="7498" max="7498" width="6.5703125" style="1" customWidth="1"/>
    <col min="7499" max="7499" width="9.140625" style="1" customWidth="1"/>
    <col min="7500" max="7500" width="8.28515625" style="1" customWidth="1"/>
    <col min="7501" max="7501" width="10.140625" style="1" customWidth="1"/>
    <col min="7502" max="7503" width="8.140625" style="1" customWidth="1"/>
    <col min="7504" max="7504" width="7.85546875" style="1" customWidth="1"/>
    <col min="7505" max="7505" width="9.28515625" style="1" customWidth="1"/>
    <col min="7506" max="7506" width="8.7109375" style="1" customWidth="1"/>
    <col min="7507" max="7507" width="9.5703125" style="1" customWidth="1"/>
    <col min="7508" max="7701" width="9.140625" style="1"/>
    <col min="7702" max="7702" width="3.28515625" style="1" customWidth="1"/>
    <col min="7703" max="7703" width="17.28515625" style="1" customWidth="1"/>
    <col min="7704" max="7704" width="11.7109375" style="1" customWidth="1"/>
    <col min="7705" max="7705" width="11.28515625" style="1" customWidth="1"/>
    <col min="7706" max="7706" width="9.140625" style="1" customWidth="1"/>
    <col min="7707" max="7707" width="11.42578125" style="1" customWidth="1"/>
    <col min="7708" max="7708" width="9" style="1" customWidth="1"/>
    <col min="7709" max="7709" width="11.5703125" style="1" customWidth="1"/>
    <col min="7710" max="7710" width="9.42578125" style="1" customWidth="1"/>
    <col min="7711" max="7711" width="12.42578125" style="1" customWidth="1"/>
    <col min="7712" max="7715" width="12.7109375" style="1" customWidth="1"/>
    <col min="7716" max="7717" width="9.7109375" style="1" customWidth="1"/>
    <col min="7718" max="7718" width="8.42578125" style="1" customWidth="1"/>
    <col min="7719" max="7720" width="10.7109375" style="1" customWidth="1"/>
    <col min="7721" max="7721" width="9.5703125" style="1" customWidth="1"/>
    <col min="7722" max="7722" width="11.7109375" style="1" customWidth="1"/>
    <col min="7723" max="7723" width="13.28515625" style="1" customWidth="1"/>
    <col min="7724" max="7724" width="11.85546875" style="1" customWidth="1"/>
    <col min="7725" max="7726" width="8.85546875" style="1" customWidth="1"/>
    <col min="7727" max="7727" width="8.28515625" style="1" customWidth="1"/>
    <col min="7728" max="7728" width="7.28515625" style="1" customWidth="1"/>
    <col min="7729" max="7729" width="8.42578125" style="1" customWidth="1"/>
    <col min="7730" max="7730" width="9.85546875" style="1" customWidth="1"/>
    <col min="7731" max="7731" width="8.85546875" style="1" customWidth="1"/>
    <col min="7732" max="7732" width="7.7109375" style="1" customWidth="1"/>
    <col min="7733" max="7733" width="6.5703125" style="1" customWidth="1"/>
    <col min="7734" max="7734" width="9.140625" style="1" customWidth="1"/>
    <col min="7735" max="7735" width="8.28515625" style="1" customWidth="1"/>
    <col min="7736" max="7736" width="10.140625" style="1" customWidth="1"/>
    <col min="7737" max="7738" width="8.140625" style="1" customWidth="1"/>
    <col min="7739" max="7739" width="7.85546875" style="1" customWidth="1"/>
    <col min="7740" max="7740" width="9.28515625" style="1" customWidth="1"/>
    <col min="7741" max="7741" width="8.7109375" style="1" customWidth="1"/>
    <col min="7742" max="7742" width="9.5703125" style="1" customWidth="1"/>
    <col min="7743" max="7743" width="11.7109375" style="1" customWidth="1"/>
    <col min="7744" max="7744" width="13.28515625" style="1" customWidth="1"/>
    <col min="7745" max="7745" width="11.85546875" style="1" customWidth="1"/>
    <col min="7746" max="7747" width="8.85546875" style="1" customWidth="1"/>
    <col min="7748" max="7748" width="8.28515625" style="1" customWidth="1"/>
    <col min="7749" max="7749" width="7.28515625" style="1" customWidth="1"/>
    <col min="7750" max="7750" width="8.42578125" style="1" customWidth="1"/>
    <col min="7751" max="7751" width="9.85546875" style="1" customWidth="1"/>
    <col min="7752" max="7752" width="8.85546875" style="1" customWidth="1"/>
    <col min="7753" max="7753" width="7.7109375" style="1" customWidth="1"/>
    <col min="7754" max="7754" width="6.5703125" style="1" customWidth="1"/>
    <col min="7755" max="7755" width="9.140625" style="1" customWidth="1"/>
    <col min="7756" max="7756" width="8.28515625" style="1" customWidth="1"/>
    <col min="7757" max="7757" width="10.140625" style="1" customWidth="1"/>
    <col min="7758" max="7759" width="8.140625" style="1" customWidth="1"/>
    <col min="7760" max="7760" width="7.85546875" style="1" customWidth="1"/>
    <col min="7761" max="7761" width="9.28515625" style="1" customWidth="1"/>
    <col min="7762" max="7762" width="8.7109375" style="1" customWidth="1"/>
    <col min="7763" max="7763" width="9.5703125" style="1" customWidth="1"/>
    <col min="7764" max="7957" width="9.140625" style="1"/>
    <col min="7958" max="7958" width="3.28515625" style="1" customWidth="1"/>
    <col min="7959" max="7959" width="17.28515625" style="1" customWidth="1"/>
    <col min="7960" max="7960" width="11.7109375" style="1" customWidth="1"/>
    <col min="7961" max="7961" width="11.28515625" style="1" customWidth="1"/>
    <col min="7962" max="7962" width="9.140625" style="1" customWidth="1"/>
    <col min="7963" max="7963" width="11.42578125" style="1" customWidth="1"/>
    <col min="7964" max="7964" width="9" style="1" customWidth="1"/>
    <col min="7965" max="7965" width="11.5703125" style="1" customWidth="1"/>
    <col min="7966" max="7966" width="9.42578125" style="1" customWidth="1"/>
    <col min="7967" max="7967" width="12.42578125" style="1" customWidth="1"/>
    <col min="7968" max="7971" width="12.7109375" style="1" customWidth="1"/>
    <col min="7972" max="7973" width="9.7109375" style="1" customWidth="1"/>
    <col min="7974" max="7974" width="8.42578125" style="1" customWidth="1"/>
    <col min="7975" max="7976" width="10.7109375" style="1" customWidth="1"/>
    <col min="7977" max="7977" width="9.5703125" style="1" customWidth="1"/>
    <col min="7978" max="7978" width="11.7109375" style="1" customWidth="1"/>
    <col min="7979" max="7979" width="13.28515625" style="1" customWidth="1"/>
    <col min="7980" max="7980" width="11.85546875" style="1" customWidth="1"/>
    <col min="7981" max="7982" width="8.85546875" style="1" customWidth="1"/>
    <col min="7983" max="7983" width="8.28515625" style="1" customWidth="1"/>
    <col min="7984" max="7984" width="7.28515625" style="1" customWidth="1"/>
    <col min="7985" max="7985" width="8.42578125" style="1" customWidth="1"/>
    <col min="7986" max="7986" width="9.85546875" style="1" customWidth="1"/>
    <col min="7987" max="7987" width="8.85546875" style="1" customWidth="1"/>
    <col min="7988" max="7988" width="7.7109375" style="1" customWidth="1"/>
    <col min="7989" max="7989" width="6.5703125" style="1" customWidth="1"/>
    <col min="7990" max="7990" width="9.140625" style="1" customWidth="1"/>
    <col min="7991" max="7991" width="8.28515625" style="1" customWidth="1"/>
    <col min="7992" max="7992" width="10.140625" style="1" customWidth="1"/>
    <col min="7993" max="7994" width="8.140625" style="1" customWidth="1"/>
    <col min="7995" max="7995" width="7.85546875" style="1" customWidth="1"/>
    <col min="7996" max="7996" width="9.28515625" style="1" customWidth="1"/>
    <col min="7997" max="7997" width="8.7109375" style="1" customWidth="1"/>
    <col min="7998" max="7998" width="9.5703125" style="1" customWidth="1"/>
    <col min="7999" max="7999" width="11.7109375" style="1" customWidth="1"/>
    <col min="8000" max="8000" width="13.28515625" style="1" customWidth="1"/>
    <col min="8001" max="8001" width="11.85546875" style="1" customWidth="1"/>
    <col min="8002" max="8003" width="8.85546875" style="1" customWidth="1"/>
    <col min="8004" max="8004" width="8.28515625" style="1" customWidth="1"/>
    <col min="8005" max="8005" width="7.28515625" style="1" customWidth="1"/>
    <col min="8006" max="8006" width="8.42578125" style="1" customWidth="1"/>
    <col min="8007" max="8007" width="9.85546875" style="1" customWidth="1"/>
    <col min="8008" max="8008" width="8.85546875" style="1" customWidth="1"/>
    <col min="8009" max="8009" width="7.7109375" style="1" customWidth="1"/>
    <col min="8010" max="8010" width="6.5703125" style="1" customWidth="1"/>
    <col min="8011" max="8011" width="9.140625" style="1" customWidth="1"/>
    <col min="8012" max="8012" width="8.28515625" style="1" customWidth="1"/>
    <col min="8013" max="8013" width="10.140625" style="1" customWidth="1"/>
    <col min="8014" max="8015" width="8.140625" style="1" customWidth="1"/>
    <col min="8016" max="8016" width="7.85546875" style="1" customWidth="1"/>
    <col min="8017" max="8017" width="9.28515625" style="1" customWidth="1"/>
    <col min="8018" max="8018" width="8.7109375" style="1" customWidth="1"/>
    <col min="8019" max="8019" width="9.5703125" style="1" customWidth="1"/>
    <col min="8020" max="8213" width="9.140625" style="1"/>
    <col min="8214" max="8214" width="3.28515625" style="1" customWidth="1"/>
    <col min="8215" max="8215" width="17.28515625" style="1" customWidth="1"/>
    <col min="8216" max="8216" width="11.7109375" style="1" customWidth="1"/>
    <col min="8217" max="8217" width="11.28515625" style="1" customWidth="1"/>
    <col min="8218" max="8218" width="9.140625" style="1" customWidth="1"/>
    <col min="8219" max="8219" width="11.42578125" style="1" customWidth="1"/>
    <col min="8220" max="8220" width="9" style="1" customWidth="1"/>
    <col min="8221" max="8221" width="11.5703125" style="1" customWidth="1"/>
    <col min="8222" max="8222" width="9.42578125" style="1" customWidth="1"/>
    <col min="8223" max="8223" width="12.42578125" style="1" customWidth="1"/>
    <col min="8224" max="8227" width="12.7109375" style="1" customWidth="1"/>
    <col min="8228" max="8229" width="9.7109375" style="1" customWidth="1"/>
    <col min="8230" max="8230" width="8.42578125" style="1" customWidth="1"/>
    <col min="8231" max="8232" width="10.7109375" style="1" customWidth="1"/>
    <col min="8233" max="8233" width="9.5703125" style="1" customWidth="1"/>
    <col min="8234" max="8234" width="11.7109375" style="1" customWidth="1"/>
    <col min="8235" max="8235" width="13.28515625" style="1" customWidth="1"/>
    <col min="8236" max="8236" width="11.85546875" style="1" customWidth="1"/>
    <col min="8237" max="8238" width="8.85546875" style="1" customWidth="1"/>
    <col min="8239" max="8239" width="8.28515625" style="1" customWidth="1"/>
    <col min="8240" max="8240" width="7.28515625" style="1" customWidth="1"/>
    <col min="8241" max="8241" width="8.42578125" style="1" customWidth="1"/>
    <col min="8242" max="8242" width="9.85546875" style="1" customWidth="1"/>
    <col min="8243" max="8243" width="8.85546875" style="1" customWidth="1"/>
    <col min="8244" max="8244" width="7.7109375" style="1" customWidth="1"/>
    <col min="8245" max="8245" width="6.5703125" style="1" customWidth="1"/>
    <col min="8246" max="8246" width="9.140625" style="1" customWidth="1"/>
    <col min="8247" max="8247" width="8.28515625" style="1" customWidth="1"/>
    <col min="8248" max="8248" width="10.140625" style="1" customWidth="1"/>
    <col min="8249" max="8250" width="8.140625" style="1" customWidth="1"/>
    <col min="8251" max="8251" width="7.85546875" style="1" customWidth="1"/>
    <col min="8252" max="8252" width="9.28515625" style="1" customWidth="1"/>
    <col min="8253" max="8253" width="8.7109375" style="1" customWidth="1"/>
    <col min="8254" max="8254" width="9.5703125" style="1" customWidth="1"/>
    <col min="8255" max="8255" width="11.7109375" style="1" customWidth="1"/>
    <col min="8256" max="8256" width="13.28515625" style="1" customWidth="1"/>
    <col min="8257" max="8257" width="11.85546875" style="1" customWidth="1"/>
    <col min="8258" max="8259" width="8.85546875" style="1" customWidth="1"/>
    <col min="8260" max="8260" width="8.28515625" style="1" customWidth="1"/>
    <col min="8261" max="8261" width="7.28515625" style="1" customWidth="1"/>
    <col min="8262" max="8262" width="8.42578125" style="1" customWidth="1"/>
    <col min="8263" max="8263" width="9.85546875" style="1" customWidth="1"/>
    <col min="8264" max="8264" width="8.85546875" style="1" customWidth="1"/>
    <col min="8265" max="8265" width="7.7109375" style="1" customWidth="1"/>
    <col min="8266" max="8266" width="6.5703125" style="1" customWidth="1"/>
    <col min="8267" max="8267" width="9.140625" style="1" customWidth="1"/>
    <col min="8268" max="8268" width="8.28515625" style="1" customWidth="1"/>
    <col min="8269" max="8269" width="10.140625" style="1" customWidth="1"/>
    <col min="8270" max="8271" width="8.140625" style="1" customWidth="1"/>
    <col min="8272" max="8272" width="7.85546875" style="1" customWidth="1"/>
    <col min="8273" max="8273" width="9.28515625" style="1" customWidth="1"/>
    <col min="8274" max="8274" width="8.7109375" style="1" customWidth="1"/>
    <col min="8275" max="8275" width="9.5703125" style="1" customWidth="1"/>
    <col min="8276" max="8469" width="9.140625" style="1"/>
    <col min="8470" max="8470" width="3.28515625" style="1" customWidth="1"/>
    <col min="8471" max="8471" width="17.28515625" style="1" customWidth="1"/>
    <col min="8472" max="8472" width="11.7109375" style="1" customWidth="1"/>
    <col min="8473" max="8473" width="11.28515625" style="1" customWidth="1"/>
    <col min="8474" max="8474" width="9.140625" style="1" customWidth="1"/>
    <col min="8475" max="8475" width="11.42578125" style="1" customWidth="1"/>
    <col min="8476" max="8476" width="9" style="1" customWidth="1"/>
    <col min="8477" max="8477" width="11.5703125" style="1" customWidth="1"/>
    <col min="8478" max="8478" width="9.42578125" style="1" customWidth="1"/>
    <col min="8479" max="8479" width="12.42578125" style="1" customWidth="1"/>
    <col min="8480" max="8483" width="12.7109375" style="1" customWidth="1"/>
    <col min="8484" max="8485" width="9.7109375" style="1" customWidth="1"/>
    <col min="8486" max="8486" width="8.42578125" style="1" customWidth="1"/>
    <col min="8487" max="8488" width="10.7109375" style="1" customWidth="1"/>
    <col min="8489" max="8489" width="9.5703125" style="1" customWidth="1"/>
    <col min="8490" max="8490" width="11.7109375" style="1" customWidth="1"/>
    <col min="8491" max="8491" width="13.28515625" style="1" customWidth="1"/>
    <col min="8492" max="8492" width="11.85546875" style="1" customWidth="1"/>
    <col min="8493" max="8494" width="8.85546875" style="1" customWidth="1"/>
    <col min="8495" max="8495" width="8.28515625" style="1" customWidth="1"/>
    <col min="8496" max="8496" width="7.28515625" style="1" customWidth="1"/>
    <col min="8497" max="8497" width="8.42578125" style="1" customWidth="1"/>
    <col min="8498" max="8498" width="9.85546875" style="1" customWidth="1"/>
    <col min="8499" max="8499" width="8.85546875" style="1" customWidth="1"/>
    <col min="8500" max="8500" width="7.7109375" style="1" customWidth="1"/>
    <col min="8501" max="8501" width="6.5703125" style="1" customWidth="1"/>
    <col min="8502" max="8502" width="9.140625" style="1" customWidth="1"/>
    <col min="8503" max="8503" width="8.28515625" style="1" customWidth="1"/>
    <col min="8504" max="8504" width="10.140625" style="1" customWidth="1"/>
    <col min="8505" max="8506" width="8.140625" style="1" customWidth="1"/>
    <col min="8507" max="8507" width="7.85546875" style="1" customWidth="1"/>
    <col min="8508" max="8508" width="9.28515625" style="1" customWidth="1"/>
    <col min="8509" max="8509" width="8.7109375" style="1" customWidth="1"/>
    <col min="8510" max="8510" width="9.5703125" style="1" customWidth="1"/>
    <col min="8511" max="8511" width="11.7109375" style="1" customWidth="1"/>
    <col min="8512" max="8512" width="13.28515625" style="1" customWidth="1"/>
    <col min="8513" max="8513" width="11.85546875" style="1" customWidth="1"/>
    <col min="8514" max="8515" width="8.85546875" style="1" customWidth="1"/>
    <col min="8516" max="8516" width="8.28515625" style="1" customWidth="1"/>
    <col min="8517" max="8517" width="7.28515625" style="1" customWidth="1"/>
    <col min="8518" max="8518" width="8.42578125" style="1" customWidth="1"/>
    <col min="8519" max="8519" width="9.85546875" style="1" customWidth="1"/>
    <col min="8520" max="8520" width="8.85546875" style="1" customWidth="1"/>
    <col min="8521" max="8521" width="7.7109375" style="1" customWidth="1"/>
    <col min="8522" max="8522" width="6.5703125" style="1" customWidth="1"/>
    <col min="8523" max="8523" width="9.140625" style="1" customWidth="1"/>
    <col min="8524" max="8524" width="8.28515625" style="1" customWidth="1"/>
    <col min="8525" max="8525" width="10.140625" style="1" customWidth="1"/>
    <col min="8526" max="8527" width="8.140625" style="1" customWidth="1"/>
    <col min="8528" max="8528" width="7.85546875" style="1" customWidth="1"/>
    <col min="8529" max="8529" width="9.28515625" style="1" customWidth="1"/>
    <col min="8530" max="8530" width="8.7109375" style="1" customWidth="1"/>
    <col min="8531" max="8531" width="9.5703125" style="1" customWidth="1"/>
    <col min="8532" max="8725" width="9.140625" style="1"/>
    <col min="8726" max="8726" width="3.28515625" style="1" customWidth="1"/>
    <col min="8727" max="8727" width="17.28515625" style="1" customWidth="1"/>
    <col min="8728" max="8728" width="11.7109375" style="1" customWidth="1"/>
    <col min="8729" max="8729" width="11.28515625" style="1" customWidth="1"/>
    <col min="8730" max="8730" width="9.140625" style="1" customWidth="1"/>
    <col min="8731" max="8731" width="11.42578125" style="1" customWidth="1"/>
    <col min="8732" max="8732" width="9" style="1" customWidth="1"/>
    <col min="8733" max="8733" width="11.5703125" style="1" customWidth="1"/>
    <col min="8734" max="8734" width="9.42578125" style="1" customWidth="1"/>
    <col min="8735" max="8735" width="12.42578125" style="1" customWidth="1"/>
    <col min="8736" max="8739" width="12.7109375" style="1" customWidth="1"/>
    <col min="8740" max="8741" width="9.7109375" style="1" customWidth="1"/>
    <col min="8742" max="8742" width="8.42578125" style="1" customWidth="1"/>
    <col min="8743" max="8744" width="10.7109375" style="1" customWidth="1"/>
    <col min="8745" max="8745" width="9.5703125" style="1" customWidth="1"/>
    <col min="8746" max="8746" width="11.7109375" style="1" customWidth="1"/>
    <col min="8747" max="8747" width="13.28515625" style="1" customWidth="1"/>
    <col min="8748" max="8748" width="11.85546875" style="1" customWidth="1"/>
    <col min="8749" max="8750" width="8.85546875" style="1" customWidth="1"/>
    <col min="8751" max="8751" width="8.28515625" style="1" customWidth="1"/>
    <col min="8752" max="8752" width="7.28515625" style="1" customWidth="1"/>
    <col min="8753" max="8753" width="8.42578125" style="1" customWidth="1"/>
    <col min="8754" max="8754" width="9.85546875" style="1" customWidth="1"/>
    <col min="8755" max="8755" width="8.85546875" style="1" customWidth="1"/>
    <col min="8756" max="8756" width="7.7109375" style="1" customWidth="1"/>
    <col min="8757" max="8757" width="6.5703125" style="1" customWidth="1"/>
    <col min="8758" max="8758" width="9.140625" style="1" customWidth="1"/>
    <col min="8759" max="8759" width="8.28515625" style="1" customWidth="1"/>
    <col min="8760" max="8760" width="10.140625" style="1" customWidth="1"/>
    <col min="8761" max="8762" width="8.140625" style="1" customWidth="1"/>
    <col min="8763" max="8763" width="7.85546875" style="1" customWidth="1"/>
    <col min="8764" max="8764" width="9.28515625" style="1" customWidth="1"/>
    <col min="8765" max="8765" width="8.7109375" style="1" customWidth="1"/>
    <col min="8766" max="8766" width="9.5703125" style="1" customWidth="1"/>
    <col min="8767" max="8767" width="11.7109375" style="1" customWidth="1"/>
    <col min="8768" max="8768" width="13.28515625" style="1" customWidth="1"/>
    <col min="8769" max="8769" width="11.85546875" style="1" customWidth="1"/>
    <col min="8770" max="8771" width="8.85546875" style="1" customWidth="1"/>
    <col min="8772" max="8772" width="8.28515625" style="1" customWidth="1"/>
    <col min="8773" max="8773" width="7.28515625" style="1" customWidth="1"/>
    <col min="8774" max="8774" width="8.42578125" style="1" customWidth="1"/>
    <col min="8775" max="8775" width="9.85546875" style="1" customWidth="1"/>
    <col min="8776" max="8776" width="8.85546875" style="1" customWidth="1"/>
    <col min="8777" max="8777" width="7.7109375" style="1" customWidth="1"/>
    <col min="8778" max="8778" width="6.5703125" style="1" customWidth="1"/>
    <col min="8779" max="8779" width="9.140625" style="1" customWidth="1"/>
    <col min="8780" max="8780" width="8.28515625" style="1" customWidth="1"/>
    <col min="8781" max="8781" width="10.140625" style="1" customWidth="1"/>
    <col min="8782" max="8783" width="8.140625" style="1" customWidth="1"/>
    <col min="8784" max="8784" width="7.85546875" style="1" customWidth="1"/>
    <col min="8785" max="8785" width="9.28515625" style="1" customWidth="1"/>
    <col min="8786" max="8786" width="8.7109375" style="1" customWidth="1"/>
    <col min="8787" max="8787" width="9.5703125" style="1" customWidth="1"/>
    <col min="8788" max="8981" width="9.140625" style="1"/>
    <col min="8982" max="8982" width="3.28515625" style="1" customWidth="1"/>
    <col min="8983" max="8983" width="17.28515625" style="1" customWidth="1"/>
    <col min="8984" max="8984" width="11.7109375" style="1" customWidth="1"/>
    <col min="8985" max="8985" width="11.28515625" style="1" customWidth="1"/>
    <col min="8986" max="8986" width="9.140625" style="1" customWidth="1"/>
    <col min="8987" max="8987" width="11.42578125" style="1" customWidth="1"/>
    <col min="8988" max="8988" width="9" style="1" customWidth="1"/>
    <col min="8989" max="8989" width="11.5703125" style="1" customWidth="1"/>
    <col min="8990" max="8990" width="9.42578125" style="1" customWidth="1"/>
    <col min="8991" max="8991" width="12.42578125" style="1" customWidth="1"/>
    <col min="8992" max="8995" width="12.7109375" style="1" customWidth="1"/>
    <col min="8996" max="8997" width="9.7109375" style="1" customWidth="1"/>
    <col min="8998" max="8998" width="8.42578125" style="1" customWidth="1"/>
    <col min="8999" max="9000" width="10.7109375" style="1" customWidth="1"/>
    <col min="9001" max="9001" width="9.5703125" style="1" customWidth="1"/>
    <col min="9002" max="9002" width="11.7109375" style="1" customWidth="1"/>
    <col min="9003" max="9003" width="13.28515625" style="1" customWidth="1"/>
    <col min="9004" max="9004" width="11.85546875" style="1" customWidth="1"/>
    <col min="9005" max="9006" width="8.85546875" style="1" customWidth="1"/>
    <col min="9007" max="9007" width="8.28515625" style="1" customWidth="1"/>
    <col min="9008" max="9008" width="7.28515625" style="1" customWidth="1"/>
    <col min="9009" max="9009" width="8.42578125" style="1" customWidth="1"/>
    <col min="9010" max="9010" width="9.85546875" style="1" customWidth="1"/>
    <col min="9011" max="9011" width="8.85546875" style="1" customWidth="1"/>
    <col min="9012" max="9012" width="7.7109375" style="1" customWidth="1"/>
    <col min="9013" max="9013" width="6.5703125" style="1" customWidth="1"/>
    <col min="9014" max="9014" width="9.140625" style="1" customWidth="1"/>
    <col min="9015" max="9015" width="8.28515625" style="1" customWidth="1"/>
    <col min="9016" max="9016" width="10.140625" style="1" customWidth="1"/>
    <col min="9017" max="9018" width="8.140625" style="1" customWidth="1"/>
    <col min="9019" max="9019" width="7.85546875" style="1" customWidth="1"/>
    <col min="9020" max="9020" width="9.28515625" style="1" customWidth="1"/>
    <col min="9021" max="9021" width="8.7109375" style="1" customWidth="1"/>
    <col min="9022" max="9022" width="9.5703125" style="1" customWidth="1"/>
    <col min="9023" max="9023" width="11.7109375" style="1" customWidth="1"/>
    <col min="9024" max="9024" width="13.28515625" style="1" customWidth="1"/>
    <col min="9025" max="9025" width="11.85546875" style="1" customWidth="1"/>
    <col min="9026" max="9027" width="8.85546875" style="1" customWidth="1"/>
    <col min="9028" max="9028" width="8.28515625" style="1" customWidth="1"/>
    <col min="9029" max="9029" width="7.28515625" style="1" customWidth="1"/>
    <col min="9030" max="9030" width="8.42578125" style="1" customWidth="1"/>
    <col min="9031" max="9031" width="9.85546875" style="1" customWidth="1"/>
    <col min="9032" max="9032" width="8.85546875" style="1" customWidth="1"/>
    <col min="9033" max="9033" width="7.7109375" style="1" customWidth="1"/>
    <col min="9034" max="9034" width="6.5703125" style="1" customWidth="1"/>
    <col min="9035" max="9035" width="9.140625" style="1" customWidth="1"/>
    <col min="9036" max="9036" width="8.28515625" style="1" customWidth="1"/>
    <col min="9037" max="9037" width="10.140625" style="1" customWidth="1"/>
    <col min="9038" max="9039" width="8.140625" style="1" customWidth="1"/>
    <col min="9040" max="9040" width="7.85546875" style="1" customWidth="1"/>
    <col min="9041" max="9041" width="9.28515625" style="1" customWidth="1"/>
    <col min="9042" max="9042" width="8.7109375" style="1" customWidth="1"/>
    <col min="9043" max="9043" width="9.5703125" style="1" customWidth="1"/>
    <col min="9044" max="9237" width="9.140625" style="1"/>
    <col min="9238" max="9238" width="3.28515625" style="1" customWidth="1"/>
    <col min="9239" max="9239" width="17.28515625" style="1" customWidth="1"/>
    <col min="9240" max="9240" width="11.7109375" style="1" customWidth="1"/>
    <col min="9241" max="9241" width="11.28515625" style="1" customWidth="1"/>
    <col min="9242" max="9242" width="9.140625" style="1" customWidth="1"/>
    <col min="9243" max="9243" width="11.42578125" style="1" customWidth="1"/>
    <col min="9244" max="9244" width="9" style="1" customWidth="1"/>
    <col min="9245" max="9245" width="11.5703125" style="1" customWidth="1"/>
    <col min="9246" max="9246" width="9.42578125" style="1" customWidth="1"/>
    <col min="9247" max="9247" width="12.42578125" style="1" customWidth="1"/>
    <col min="9248" max="9251" width="12.7109375" style="1" customWidth="1"/>
    <col min="9252" max="9253" width="9.7109375" style="1" customWidth="1"/>
    <col min="9254" max="9254" width="8.42578125" style="1" customWidth="1"/>
    <col min="9255" max="9256" width="10.7109375" style="1" customWidth="1"/>
    <col min="9257" max="9257" width="9.5703125" style="1" customWidth="1"/>
    <col min="9258" max="9258" width="11.7109375" style="1" customWidth="1"/>
    <col min="9259" max="9259" width="13.28515625" style="1" customWidth="1"/>
    <col min="9260" max="9260" width="11.85546875" style="1" customWidth="1"/>
    <col min="9261" max="9262" width="8.85546875" style="1" customWidth="1"/>
    <col min="9263" max="9263" width="8.28515625" style="1" customWidth="1"/>
    <col min="9264" max="9264" width="7.28515625" style="1" customWidth="1"/>
    <col min="9265" max="9265" width="8.42578125" style="1" customWidth="1"/>
    <col min="9266" max="9266" width="9.85546875" style="1" customWidth="1"/>
    <col min="9267" max="9267" width="8.85546875" style="1" customWidth="1"/>
    <col min="9268" max="9268" width="7.7109375" style="1" customWidth="1"/>
    <col min="9269" max="9269" width="6.5703125" style="1" customWidth="1"/>
    <col min="9270" max="9270" width="9.140625" style="1" customWidth="1"/>
    <col min="9271" max="9271" width="8.28515625" style="1" customWidth="1"/>
    <col min="9272" max="9272" width="10.140625" style="1" customWidth="1"/>
    <col min="9273" max="9274" width="8.140625" style="1" customWidth="1"/>
    <col min="9275" max="9275" width="7.85546875" style="1" customWidth="1"/>
    <col min="9276" max="9276" width="9.28515625" style="1" customWidth="1"/>
    <col min="9277" max="9277" width="8.7109375" style="1" customWidth="1"/>
    <col min="9278" max="9278" width="9.5703125" style="1" customWidth="1"/>
    <col min="9279" max="9279" width="11.7109375" style="1" customWidth="1"/>
    <col min="9280" max="9280" width="13.28515625" style="1" customWidth="1"/>
    <col min="9281" max="9281" width="11.85546875" style="1" customWidth="1"/>
    <col min="9282" max="9283" width="8.85546875" style="1" customWidth="1"/>
    <col min="9284" max="9284" width="8.28515625" style="1" customWidth="1"/>
    <col min="9285" max="9285" width="7.28515625" style="1" customWidth="1"/>
    <col min="9286" max="9286" width="8.42578125" style="1" customWidth="1"/>
    <col min="9287" max="9287" width="9.85546875" style="1" customWidth="1"/>
    <col min="9288" max="9288" width="8.85546875" style="1" customWidth="1"/>
    <col min="9289" max="9289" width="7.7109375" style="1" customWidth="1"/>
    <col min="9290" max="9290" width="6.5703125" style="1" customWidth="1"/>
    <col min="9291" max="9291" width="9.140625" style="1" customWidth="1"/>
    <col min="9292" max="9292" width="8.28515625" style="1" customWidth="1"/>
    <col min="9293" max="9293" width="10.140625" style="1" customWidth="1"/>
    <col min="9294" max="9295" width="8.140625" style="1" customWidth="1"/>
    <col min="9296" max="9296" width="7.85546875" style="1" customWidth="1"/>
    <col min="9297" max="9297" width="9.28515625" style="1" customWidth="1"/>
    <col min="9298" max="9298" width="8.7109375" style="1" customWidth="1"/>
    <col min="9299" max="9299" width="9.5703125" style="1" customWidth="1"/>
    <col min="9300" max="9493" width="9.140625" style="1"/>
    <col min="9494" max="9494" width="3.28515625" style="1" customWidth="1"/>
    <col min="9495" max="9495" width="17.28515625" style="1" customWidth="1"/>
    <col min="9496" max="9496" width="11.7109375" style="1" customWidth="1"/>
    <col min="9497" max="9497" width="11.28515625" style="1" customWidth="1"/>
    <col min="9498" max="9498" width="9.140625" style="1" customWidth="1"/>
    <col min="9499" max="9499" width="11.42578125" style="1" customWidth="1"/>
    <col min="9500" max="9500" width="9" style="1" customWidth="1"/>
    <col min="9501" max="9501" width="11.5703125" style="1" customWidth="1"/>
    <col min="9502" max="9502" width="9.42578125" style="1" customWidth="1"/>
    <col min="9503" max="9503" width="12.42578125" style="1" customWidth="1"/>
    <col min="9504" max="9507" width="12.7109375" style="1" customWidth="1"/>
    <col min="9508" max="9509" width="9.7109375" style="1" customWidth="1"/>
    <col min="9510" max="9510" width="8.42578125" style="1" customWidth="1"/>
    <col min="9511" max="9512" width="10.7109375" style="1" customWidth="1"/>
    <col min="9513" max="9513" width="9.5703125" style="1" customWidth="1"/>
    <col min="9514" max="9514" width="11.7109375" style="1" customWidth="1"/>
    <col min="9515" max="9515" width="13.28515625" style="1" customWidth="1"/>
    <col min="9516" max="9516" width="11.85546875" style="1" customWidth="1"/>
    <col min="9517" max="9518" width="8.85546875" style="1" customWidth="1"/>
    <col min="9519" max="9519" width="8.28515625" style="1" customWidth="1"/>
    <col min="9520" max="9520" width="7.28515625" style="1" customWidth="1"/>
    <col min="9521" max="9521" width="8.42578125" style="1" customWidth="1"/>
    <col min="9522" max="9522" width="9.85546875" style="1" customWidth="1"/>
    <col min="9523" max="9523" width="8.85546875" style="1" customWidth="1"/>
    <col min="9524" max="9524" width="7.7109375" style="1" customWidth="1"/>
    <col min="9525" max="9525" width="6.5703125" style="1" customWidth="1"/>
    <col min="9526" max="9526" width="9.140625" style="1" customWidth="1"/>
    <col min="9527" max="9527" width="8.28515625" style="1" customWidth="1"/>
    <col min="9528" max="9528" width="10.140625" style="1" customWidth="1"/>
    <col min="9529" max="9530" width="8.140625" style="1" customWidth="1"/>
    <col min="9531" max="9531" width="7.85546875" style="1" customWidth="1"/>
    <col min="9532" max="9532" width="9.28515625" style="1" customWidth="1"/>
    <col min="9533" max="9533" width="8.7109375" style="1" customWidth="1"/>
    <col min="9534" max="9534" width="9.5703125" style="1" customWidth="1"/>
    <col min="9535" max="9535" width="11.7109375" style="1" customWidth="1"/>
    <col min="9536" max="9536" width="13.28515625" style="1" customWidth="1"/>
    <col min="9537" max="9537" width="11.85546875" style="1" customWidth="1"/>
    <col min="9538" max="9539" width="8.85546875" style="1" customWidth="1"/>
    <col min="9540" max="9540" width="8.28515625" style="1" customWidth="1"/>
    <col min="9541" max="9541" width="7.28515625" style="1" customWidth="1"/>
    <col min="9542" max="9542" width="8.42578125" style="1" customWidth="1"/>
    <col min="9543" max="9543" width="9.85546875" style="1" customWidth="1"/>
    <col min="9544" max="9544" width="8.85546875" style="1" customWidth="1"/>
    <col min="9545" max="9545" width="7.7109375" style="1" customWidth="1"/>
    <col min="9546" max="9546" width="6.5703125" style="1" customWidth="1"/>
    <col min="9547" max="9547" width="9.140625" style="1" customWidth="1"/>
    <col min="9548" max="9548" width="8.28515625" style="1" customWidth="1"/>
    <col min="9549" max="9549" width="10.140625" style="1" customWidth="1"/>
    <col min="9550" max="9551" width="8.140625" style="1" customWidth="1"/>
    <col min="9552" max="9552" width="7.85546875" style="1" customWidth="1"/>
    <col min="9553" max="9553" width="9.28515625" style="1" customWidth="1"/>
    <col min="9554" max="9554" width="8.7109375" style="1" customWidth="1"/>
    <col min="9555" max="9555" width="9.5703125" style="1" customWidth="1"/>
    <col min="9556" max="9749" width="9.140625" style="1"/>
    <col min="9750" max="9750" width="3.28515625" style="1" customWidth="1"/>
    <col min="9751" max="9751" width="17.28515625" style="1" customWidth="1"/>
    <col min="9752" max="9752" width="11.7109375" style="1" customWidth="1"/>
    <col min="9753" max="9753" width="11.28515625" style="1" customWidth="1"/>
    <col min="9754" max="9754" width="9.140625" style="1" customWidth="1"/>
    <col min="9755" max="9755" width="11.42578125" style="1" customWidth="1"/>
    <col min="9756" max="9756" width="9" style="1" customWidth="1"/>
    <col min="9757" max="9757" width="11.5703125" style="1" customWidth="1"/>
    <col min="9758" max="9758" width="9.42578125" style="1" customWidth="1"/>
    <col min="9759" max="9759" width="12.42578125" style="1" customWidth="1"/>
    <col min="9760" max="9763" width="12.7109375" style="1" customWidth="1"/>
    <col min="9764" max="9765" width="9.7109375" style="1" customWidth="1"/>
    <col min="9766" max="9766" width="8.42578125" style="1" customWidth="1"/>
    <col min="9767" max="9768" width="10.7109375" style="1" customWidth="1"/>
    <col min="9769" max="9769" width="9.5703125" style="1" customWidth="1"/>
    <col min="9770" max="9770" width="11.7109375" style="1" customWidth="1"/>
    <col min="9771" max="9771" width="13.28515625" style="1" customWidth="1"/>
    <col min="9772" max="9772" width="11.85546875" style="1" customWidth="1"/>
    <col min="9773" max="9774" width="8.85546875" style="1" customWidth="1"/>
    <col min="9775" max="9775" width="8.28515625" style="1" customWidth="1"/>
    <col min="9776" max="9776" width="7.28515625" style="1" customWidth="1"/>
    <col min="9777" max="9777" width="8.42578125" style="1" customWidth="1"/>
    <col min="9778" max="9778" width="9.85546875" style="1" customWidth="1"/>
    <col min="9779" max="9779" width="8.85546875" style="1" customWidth="1"/>
    <col min="9780" max="9780" width="7.7109375" style="1" customWidth="1"/>
    <col min="9781" max="9781" width="6.5703125" style="1" customWidth="1"/>
    <col min="9782" max="9782" width="9.140625" style="1" customWidth="1"/>
    <col min="9783" max="9783" width="8.28515625" style="1" customWidth="1"/>
    <col min="9784" max="9784" width="10.140625" style="1" customWidth="1"/>
    <col min="9785" max="9786" width="8.140625" style="1" customWidth="1"/>
    <col min="9787" max="9787" width="7.85546875" style="1" customWidth="1"/>
    <col min="9788" max="9788" width="9.28515625" style="1" customWidth="1"/>
    <col min="9789" max="9789" width="8.7109375" style="1" customWidth="1"/>
    <col min="9790" max="9790" width="9.5703125" style="1" customWidth="1"/>
    <col min="9791" max="9791" width="11.7109375" style="1" customWidth="1"/>
    <col min="9792" max="9792" width="13.28515625" style="1" customWidth="1"/>
    <col min="9793" max="9793" width="11.85546875" style="1" customWidth="1"/>
    <col min="9794" max="9795" width="8.85546875" style="1" customWidth="1"/>
    <col min="9796" max="9796" width="8.28515625" style="1" customWidth="1"/>
    <col min="9797" max="9797" width="7.28515625" style="1" customWidth="1"/>
    <col min="9798" max="9798" width="8.42578125" style="1" customWidth="1"/>
    <col min="9799" max="9799" width="9.85546875" style="1" customWidth="1"/>
    <col min="9800" max="9800" width="8.85546875" style="1" customWidth="1"/>
    <col min="9801" max="9801" width="7.7109375" style="1" customWidth="1"/>
    <col min="9802" max="9802" width="6.5703125" style="1" customWidth="1"/>
    <col min="9803" max="9803" width="9.140625" style="1" customWidth="1"/>
    <col min="9804" max="9804" width="8.28515625" style="1" customWidth="1"/>
    <col min="9805" max="9805" width="10.140625" style="1" customWidth="1"/>
    <col min="9806" max="9807" width="8.140625" style="1" customWidth="1"/>
    <col min="9808" max="9808" width="7.85546875" style="1" customWidth="1"/>
    <col min="9809" max="9809" width="9.28515625" style="1" customWidth="1"/>
    <col min="9810" max="9810" width="8.7109375" style="1" customWidth="1"/>
    <col min="9811" max="9811" width="9.5703125" style="1" customWidth="1"/>
    <col min="9812" max="10005" width="9.140625" style="1"/>
    <col min="10006" max="10006" width="3.28515625" style="1" customWidth="1"/>
    <col min="10007" max="10007" width="17.28515625" style="1" customWidth="1"/>
    <col min="10008" max="10008" width="11.7109375" style="1" customWidth="1"/>
    <col min="10009" max="10009" width="11.28515625" style="1" customWidth="1"/>
    <col min="10010" max="10010" width="9.140625" style="1" customWidth="1"/>
    <col min="10011" max="10011" width="11.42578125" style="1" customWidth="1"/>
    <col min="10012" max="10012" width="9" style="1" customWidth="1"/>
    <col min="10013" max="10013" width="11.5703125" style="1" customWidth="1"/>
    <col min="10014" max="10014" width="9.42578125" style="1" customWidth="1"/>
    <col min="10015" max="10015" width="12.42578125" style="1" customWidth="1"/>
    <col min="10016" max="10019" width="12.7109375" style="1" customWidth="1"/>
    <col min="10020" max="10021" width="9.7109375" style="1" customWidth="1"/>
    <col min="10022" max="10022" width="8.42578125" style="1" customWidth="1"/>
    <col min="10023" max="10024" width="10.7109375" style="1" customWidth="1"/>
    <col min="10025" max="10025" width="9.5703125" style="1" customWidth="1"/>
    <col min="10026" max="10026" width="11.7109375" style="1" customWidth="1"/>
    <col min="10027" max="10027" width="13.28515625" style="1" customWidth="1"/>
    <col min="10028" max="10028" width="11.85546875" style="1" customWidth="1"/>
    <col min="10029" max="10030" width="8.85546875" style="1" customWidth="1"/>
    <col min="10031" max="10031" width="8.28515625" style="1" customWidth="1"/>
    <col min="10032" max="10032" width="7.28515625" style="1" customWidth="1"/>
    <col min="10033" max="10033" width="8.42578125" style="1" customWidth="1"/>
    <col min="10034" max="10034" width="9.85546875" style="1" customWidth="1"/>
    <col min="10035" max="10035" width="8.85546875" style="1" customWidth="1"/>
    <col min="10036" max="10036" width="7.7109375" style="1" customWidth="1"/>
    <col min="10037" max="10037" width="6.5703125" style="1" customWidth="1"/>
    <col min="10038" max="10038" width="9.140625" style="1" customWidth="1"/>
    <col min="10039" max="10039" width="8.28515625" style="1" customWidth="1"/>
    <col min="10040" max="10040" width="10.140625" style="1" customWidth="1"/>
    <col min="10041" max="10042" width="8.140625" style="1" customWidth="1"/>
    <col min="10043" max="10043" width="7.85546875" style="1" customWidth="1"/>
    <col min="10044" max="10044" width="9.28515625" style="1" customWidth="1"/>
    <col min="10045" max="10045" width="8.7109375" style="1" customWidth="1"/>
    <col min="10046" max="10046" width="9.5703125" style="1" customWidth="1"/>
    <col min="10047" max="10047" width="11.7109375" style="1" customWidth="1"/>
    <col min="10048" max="10048" width="13.28515625" style="1" customWidth="1"/>
    <col min="10049" max="10049" width="11.85546875" style="1" customWidth="1"/>
    <col min="10050" max="10051" width="8.85546875" style="1" customWidth="1"/>
    <col min="10052" max="10052" width="8.28515625" style="1" customWidth="1"/>
    <col min="10053" max="10053" width="7.28515625" style="1" customWidth="1"/>
    <col min="10054" max="10054" width="8.42578125" style="1" customWidth="1"/>
    <col min="10055" max="10055" width="9.85546875" style="1" customWidth="1"/>
    <col min="10056" max="10056" width="8.85546875" style="1" customWidth="1"/>
    <col min="10057" max="10057" width="7.7109375" style="1" customWidth="1"/>
    <col min="10058" max="10058" width="6.5703125" style="1" customWidth="1"/>
    <col min="10059" max="10059" width="9.140625" style="1" customWidth="1"/>
    <col min="10060" max="10060" width="8.28515625" style="1" customWidth="1"/>
    <col min="10061" max="10061" width="10.140625" style="1" customWidth="1"/>
    <col min="10062" max="10063" width="8.140625" style="1" customWidth="1"/>
    <col min="10064" max="10064" width="7.85546875" style="1" customWidth="1"/>
    <col min="10065" max="10065" width="9.28515625" style="1" customWidth="1"/>
    <col min="10066" max="10066" width="8.7109375" style="1" customWidth="1"/>
    <col min="10067" max="10067" width="9.5703125" style="1" customWidth="1"/>
    <col min="10068" max="10261" width="9.140625" style="1"/>
    <col min="10262" max="10262" width="3.28515625" style="1" customWidth="1"/>
    <col min="10263" max="10263" width="17.28515625" style="1" customWidth="1"/>
    <col min="10264" max="10264" width="11.7109375" style="1" customWidth="1"/>
    <col min="10265" max="10265" width="11.28515625" style="1" customWidth="1"/>
    <col min="10266" max="10266" width="9.140625" style="1" customWidth="1"/>
    <col min="10267" max="10267" width="11.42578125" style="1" customWidth="1"/>
    <col min="10268" max="10268" width="9" style="1" customWidth="1"/>
    <col min="10269" max="10269" width="11.5703125" style="1" customWidth="1"/>
    <col min="10270" max="10270" width="9.42578125" style="1" customWidth="1"/>
    <col min="10271" max="10271" width="12.42578125" style="1" customWidth="1"/>
    <col min="10272" max="10275" width="12.7109375" style="1" customWidth="1"/>
    <col min="10276" max="10277" width="9.7109375" style="1" customWidth="1"/>
    <col min="10278" max="10278" width="8.42578125" style="1" customWidth="1"/>
    <col min="10279" max="10280" width="10.7109375" style="1" customWidth="1"/>
    <col min="10281" max="10281" width="9.5703125" style="1" customWidth="1"/>
    <col min="10282" max="10282" width="11.7109375" style="1" customWidth="1"/>
    <col min="10283" max="10283" width="13.28515625" style="1" customWidth="1"/>
    <col min="10284" max="10284" width="11.85546875" style="1" customWidth="1"/>
    <col min="10285" max="10286" width="8.85546875" style="1" customWidth="1"/>
    <col min="10287" max="10287" width="8.28515625" style="1" customWidth="1"/>
    <col min="10288" max="10288" width="7.28515625" style="1" customWidth="1"/>
    <col min="10289" max="10289" width="8.42578125" style="1" customWidth="1"/>
    <col min="10290" max="10290" width="9.85546875" style="1" customWidth="1"/>
    <col min="10291" max="10291" width="8.85546875" style="1" customWidth="1"/>
    <col min="10292" max="10292" width="7.7109375" style="1" customWidth="1"/>
    <col min="10293" max="10293" width="6.5703125" style="1" customWidth="1"/>
    <col min="10294" max="10294" width="9.140625" style="1" customWidth="1"/>
    <col min="10295" max="10295" width="8.28515625" style="1" customWidth="1"/>
    <col min="10296" max="10296" width="10.140625" style="1" customWidth="1"/>
    <col min="10297" max="10298" width="8.140625" style="1" customWidth="1"/>
    <col min="10299" max="10299" width="7.85546875" style="1" customWidth="1"/>
    <col min="10300" max="10300" width="9.28515625" style="1" customWidth="1"/>
    <col min="10301" max="10301" width="8.7109375" style="1" customWidth="1"/>
    <col min="10302" max="10302" width="9.5703125" style="1" customWidth="1"/>
    <col min="10303" max="10303" width="11.7109375" style="1" customWidth="1"/>
    <col min="10304" max="10304" width="13.28515625" style="1" customWidth="1"/>
    <col min="10305" max="10305" width="11.85546875" style="1" customWidth="1"/>
    <col min="10306" max="10307" width="8.85546875" style="1" customWidth="1"/>
    <col min="10308" max="10308" width="8.28515625" style="1" customWidth="1"/>
    <col min="10309" max="10309" width="7.28515625" style="1" customWidth="1"/>
    <col min="10310" max="10310" width="8.42578125" style="1" customWidth="1"/>
    <col min="10311" max="10311" width="9.85546875" style="1" customWidth="1"/>
    <col min="10312" max="10312" width="8.85546875" style="1" customWidth="1"/>
    <col min="10313" max="10313" width="7.7109375" style="1" customWidth="1"/>
    <col min="10314" max="10314" width="6.5703125" style="1" customWidth="1"/>
    <col min="10315" max="10315" width="9.140625" style="1" customWidth="1"/>
    <col min="10316" max="10316" width="8.28515625" style="1" customWidth="1"/>
    <col min="10317" max="10317" width="10.140625" style="1" customWidth="1"/>
    <col min="10318" max="10319" width="8.140625" style="1" customWidth="1"/>
    <col min="10320" max="10320" width="7.85546875" style="1" customWidth="1"/>
    <col min="10321" max="10321" width="9.28515625" style="1" customWidth="1"/>
    <col min="10322" max="10322" width="8.7109375" style="1" customWidth="1"/>
    <col min="10323" max="10323" width="9.5703125" style="1" customWidth="1"/>
    <col min="10324" max="10517" width="9.140625" style="1"/>
    <col min="10518" max="10518" width="3.28515625" style="1" customWidth="1"/>
    <col min="10519" max="10519" width="17.28515625" style="1" customWidth="1"/>
    <col min="10520" max="10520" width="11.7109375" style="1" customWidth="1"/>
    <col min="10521" max="10521" width="11.28515625" style="1" customWidth="1"/>
    <col min="10522" max="10522" width="9.140625" style="1" customWidth="1"/>
    <col min="10523" max="10523" width="11.42578125" style="1" customWidth="1"/>
    <col min="10524" max="10524" width="9" style="1" customWidth="1"/>
    <col min="10525" max="10525" width="11.5703125" style="1" customWidth="1"/>
    <col min="10526" max="10526" width="9.42578125" style="1" customWidth="1"/>
    <col min="10527" max="10527" width="12.42578125" style="1" customWidth="1"/>
    <col min="10528" max="10531" width="12.7109375" style="1" customWidth="1"/>
    <col min="10532" max="10533" width="9.7109375" style="1" customWidth="1"/>
    <col min="10534" max="10534" width="8.42578125" style="1" customWidth="1"/>
    <col min="10535" max="10536" width="10.7109375" style="1" customWidth="1"/>
    <col min="10537" max="10537" width="9.5703125" style="1" customWidth="1"/>
    <col min="10538" max="10538" width="11.7109375" style="1" customWidth="1"/>
    <col min="10539" max="10539" width="13.28515625" style="1" customWidth="1"/>
    <col min="10540" max="10540" width="11.85546875" style="1" customWidth="1"/>
    <col min="10541" max="10542" width="8.85546875" style="1" customWidth="1"/>
    <col min="10543" max="10543" width="8.28515625" style="1" customWidth="1"/>
    <col min="10544" max="10544" width="7.28515625" style="1" customWidth="1"/>
    <col min="10545" max="10545" width="8.42578125" style="1" customWidth="1"/>
    <col min="10546" max="10546" width="9.85546875" style="1" customWidth="1"/>
    <col min="10547" max="10547" width="8.85546875" style="1" customWidth="1"/>
    <col min="10548" max="10548" width="7.7109375" style="1" customWidth="1"/>
    <col min="10549" max="10549" width="6.5703125" style="1" customWidth="1"/>
    <col min="10550" max="10550" width="9.140625" style="1" customWidth="1"/>
    <col min="10551" max="10551" width="8.28515625" style="1" customWidth="1"/>
    <col min="10552" max="10552" width="10.140625" style="1" customWidth="1"/>
    <col min="10553" max="10554" width="8.140625" style="1" customWidth="1"/>
    <col min="10555" max="10555" width="7.85546875" style="1" customWidth="1"/>
    <col min="10556" max="10556" width="9.28515625" style="1" customWidth="1"/>
    <col min="10557" max="10557" width="8.7109375" style="1" customWidth="1"/>
    <col min="10558" max="10558" width="9.5703125" style="1" customWidth="1"/>
    <col min="10559" max="10559" width="11.7109375" style="1" customWidth="1"/>
    <col min="10560" max="10560" width="13.28515625" style="1" customWidth="1"/>
    <col min="10561" max="10561" width="11.85546875" style="1" customWidth="1"/>
    <col min="10562" max="10563" width="8.85546875" style="1" customWidth="1"/>
    <col min="10564" max="10564" width="8.28515625" style="1" customWidth="1"/>
    <col min="10565" max="10565" width="7.28515625" style="1" customWidth="1"/>
    <col min="10566" max="10566" width="8.42578125" style="1" customWidth="1"/>
    <col min="10567" max="10567" width="9.85546875" style="1" customWidth="1"/>
    <col min="10568" max="10568" width="8.85546875" style="1" customWidth="1"/>
    <col min="10569" max="10569" width="7.7109375" style="1" customWidth="1"/>
    <col min="10570" max="10570" width="6.5703125" style="1" customWidth="1"/>
    <col min="10571" max="10571" width="9.140625" style="1" customWidth="1"/>
    <col min="10572" max="10572" width="8.28515625" style="1" customWidth="1"/>
    <col min="10573" max="10573" width="10.140625" style="1" customWidth="1"/>
    <col min="10574" max="10575" width="8.140625" style="1" customWidth="1"/>
    <col min="10576" max="10576" width="7.85546875" style="1" customWidth="1"/>
    <col min="10577" max="10577" width="9.28515625" style="1" customWidth="1"/>
    <col min="10578" max="10578" width="8.7109375" style="1" customWidth="1"/>
    <col min="10579" max="10579" width="9.5703125" style="1" customWidth="1"/>
    <col min="10580" max="10773" width="9.140625" style="1"/>
    <col min="10774" max="10774" width="3.28515625" style="1" customWidth="1"/>
    <col min="10775" max="10775" width="17.28515625" style="1" customWidth="1"/>
    <col min="10776" max="10776" width="11.7109375" style="1" customWidth="1"/>
    <col min="10777" max="10777" width="11.28515625" style="1" customWidth="1"/>
    <col min="10778" max="10778" width="9.140625" style="1" customWidth="1"/>
    <col min="10779" max="10779" width="11.42578125" style="1" customWidth="1"/>
    <col min="10780" max="10780" width="9" style="1" customWidth="1"/>
    <col min="10781" max="10781" width="11.5703125" style="1" customWidth="1"/>
    <col min="10782" max="10782" width="9.42578125" style="1" customWidth="1"/>
    <col min="10783" max="10783" width="12.42578125" style="1" customWidth="1"/>
    <col min="10784" max="10787" width="12.7109375" style="1" customWidth="1"/>
    <col min="10788" max="10789" width="9.7109375" style="1" customWidth="1"/>
    <col min="10790" max="10790" width="8.42578125" style="1" customWidth="1"/>
    <col min="10791" max="10792" width="10.7109375" style="1" customWidth="1"/>
    <col min="10793" max="10793" width="9.5703125" style="1" customWidth="1"/>
    <col min="10794" max="10794" width="11.7109375" style="1" customWidth="1"/>
    <col min="10795" max="10795" width="13.28515625" style="1" customWidth="1"/>
    <col min="10796" max="10796" width="11.85546875" style="1" customWidth="1"/>
    <col min="10797" max="10798" width="8.85546875" style="1" customWidth="1"/>
    <col min="10799" max="10799" width="8.28515625" style="1" customWidth="1"/>
    <col min="10800" max="10800" width="7.28515625" style="1" customWidth="1"/>
    <col min="10801" max="10801" width="8.42578125" style="1" customWidth="1"/>
    <col min="10802" max="10802" width="9.85546875" style="1" customWidth="1"/>
    <col min="10803" max="10803" width="8.85546875" style="1" customWidth="1"/>
    <col min="10804" max="10804" width="7.7109375" style="1" customWidth="1"/>
    <col min="10805" max="10805" width="6.5703125" style="1" customWidth="1"/>
    <col min="10806" max="10806" width="9.140625" style="1" customWidth="1"/>
    <col min="10807" max="10807" width="8.28515625" style="1" customWidth="1"/>
    <col min="10808" max="10808" width="10.140625" style="1" customWidth="1"/>
    <col min="10809" max="10810" width="8.140625" style="1" customWidth="1"/>
    <col min="10811" max="10811" width="7.85546875" style="1" customWidth="1"/>
    <col min="10812" max="10812" width="9.28515625" style="1" customWidth="1"/>
    <col min="10813" max="10813" width="8.7109375" style="1" customWidth="1"/>
    <col min="10814" max="10814" width="9.5703125" style="1" customWidth="1"/>
    <col min="10815" max="10815" width="11.7109375" style="1" customWidth="1"/>
    <col min="10816" max="10816" width="13.28515625" style="1" customWidth="1"/>
    <col min="10817" max="10817" width="11.85546875" style="1" customWidth="1"/>
    <col min="10818" max="10819" width="8.85546875" style="1" customWidth="1"/>
    <col min="10820" max="10820" width="8.28515625" style="1" customWidth="1"/>
    <col min="10821" max="10821" width="7.28515625" style="1" customWidth="1"/>
    <col min="10822" max="10822" width="8.42578125" style="1" customWidth="1"/>
    <col min="10823" max="10823" width="9.85546875" style="1" customWidth="1"/>
    <col min="10824" max="10824" width="8.85546875" style="1" customWidth="1"/>
    <col min="10825" max="10825" width="7.7109375" style="1" customWidth="1"/>
    <col min="10826" max="10826" width="6.5703125" style="1" customWidth="1"/>
    <col min="10827" max="10827" width="9.140625" style="1" customWidth="1"/>
    <col min="10828" max="10828" width="8.28515625" style="1" customWidth="1"/>
    <col min="10829" max="10829" width="10.140625" style="1" customWidth="1"/>
    <col min="10830" max="10831" width="8.140625" style="1" customWidth="1"/>
    <col min="10832" max="10832" width="7.85546875" style="1" customWidth="1"/>
    <col min="10833" max="10833" width="9.28515625" style="1" customWidth="1"/>
    <col min="10834" max="10834" width="8.7109375" style="1" customWidth="1"/>
    <col min="10835" max="10835" width="9.5703125" style="1" customWidth="1"/>
    <col min="10836" max="11029" width="9.140625" style="1"/>
    <col min="11030" max="11030" width="3.28515625" style="1" customWidth="1"/>
    <col min="11031" max="11031" width="17.28515625" style="1" customWidth="1"/>
    <col min="11032" max="11032" width="11.7109375" style="1" customWidth="1"/>
    <col min="11033" max="11033" width="11.28515625" style="1" customWidth="1"/>
    <col min="11034" max="11034" width="9.140625" style="1" customWidth="1"/>
    <col min="11035" max="11035" width="11.42578125" style="1" customWidth="1"/>
    <col min="11036" max="11036" width="9" style="1" customWidth="1"/>
    <col min="11037" max="11037" width="11.5703125" style="1" customWidth="1"/>
    <col min="11038" max="11038" width="9.42578125" style="1" customWidth="1"/>
    <col min="11039" max="11039" width="12.42578125" style="1" customWidth="1"/>
    <col min="11040" max="11043" width="12.7109375" style="1" customWidth="1"/>
    <col min="11044" max="11045" width="9.7109375" style="1" customWidth="1"/>
    <col min="11046" max="11046" width="8.42578125" style="1" customWidth="1"/>
    <col min="11047" max="11048" width="10.7109375" style="1" customWidth="1"/>
    <col min="11049" max="11049" width="9.5703125" style="1" customWidth="1"/>
    <col min="11050" max="11050" width="11.7109375" style="1" customWidth="1"/>
    <col min="11051" max="11051" width="13.28515625" style="1" customWidth="1"/>
    <col min="11052" max="11052" width="11.85546875" style="1" customWidth="1"/>
    <col min="11053" max="11054" width="8.85546875" style="1" customWidth="1"/>
    <col min="11055" max="11055" width="8.28515625" style="1" customWidth="1"/>
    <col min="11056" max="11056" width="7.28515625" style="1" customWidth="1"/>
    <col min="11057" max="11057" width="8.42578125" style="1" customWidth="1"/>
    <col min="11058" max="11058" width="9.85546875" style="1" customWidth="1"/>
    <col min="11059" max="11059" width="8.85546875" style="1" customWidth="1"/>
    <col min="11060" max="11060" width="7.7109375" style="1" customWidth="1"/>
    <col min="11061" max="11061" width="6.5703125" style="1" customWidth="1"/>
    <col min="11062" max="11062" width="9.140625" style="1" customWidth="1"/>
    <col min="11063" max="11063" width="8.28515625" style="1" customWidth="1"/>
    <col min="11064" max="11064" width="10.140625" style="1" customWidth="1"/>
    <col min="11065" max="11066" width="8.140625" style="1" customWidth="1"/>
    <col min="11067" max="11067" width="7.85546875" style="1" customWidth="1"/>
    <col min="11068" max="11068" width="9.28515625" style="1" customWidth="1"/>
    <col min="11069" max="11069" width="8.7109375" style="1" customWidth="1"/>
    <col min="11070" max="11070" width="9.5703125" style="1" customWidth="1"/>
    <col min="11071" max="11071" width="11.7109375" style="1" customWidth="1"/>
    <col min="11072" max="11072" width="13.28515625" style="1" customWidth="1"/>
    <col min="11073" max="11073" width="11.85546875" style="1" customWidth="1"/>
    <col min="11074" max="11075" width="8.85546875" style="1" customWidth="1"/>
    <col min="11076" max="11076" width="8.28515625" style="1" customWidth="1"/>
    <col min="11077" max="11077" width="7.28515625" style="1" customWidth="1"/>
    <col min="11078" max="11078" width="8.42578125" style="1" customWidth="1"/>
    <col min="11079" max="11079" width="9.85546875" style="1" customWidth="1"/>
    <col min="11080" max="11080" width="8.85546875" style="1" customWidth="1"/>
    <col min="11081" max="11081" width="7.7109375" style="1" customWidth="1"/>
    <col min="11082" max="11082" width="6.5703125" style="1" customWidth="1"/>
    <col min="11083" max="11083" width="9.140625" style="1" customWidth="1"/>
    <col min="11084" max="11084" width="8.28515625" style="1" customWidth="1"/>
    <col min="11085" max="11085" width="10.140625" style="1" customWidth="1"/>
    <col min="11086" max="11087" width="8.140625" style="1" customWidth="1"/>
    <col min="11088" max="11088" width="7.85546875" style="1" customWidth="1"/>
    <col min="11089" max="11089" width="9.28515625" style="1" customWidth="1"/>
    <col min="11090" max="11090" width="8.7109375" style="1" customWidth="1"/>
    <col min="11091" max="11091" width="9.5703125" style="1" customWidth="1"/>
    <col min="11092" max="11285" width="9.140625" style="1"/>
    <col min="11286" max="11286" width="3.28515625" style="1" customWidth="1"/>
    <col min="11287" max="11287" width="17.28515625" style="1" customWidth="1"/>
    <col min="11288" max="11288" width="11.7109375" style="1" customWidth="1"/>
    <col min="11289" max="11289" width="11.28515625" style="1" customWidth="1"/>
    <col min="11290" max="11290" width="9.140625" style="1" customWidth="1"/>
    <col min="11291" max="11291" width="11.42578125" style="1" customWidth="1"/>
    <col min="11292" max="11292" width="9" style="1" customWidth="1"/>
    <col min="11293" max="11293" width="11.5703125" style="1" customWidth="1"/>
    <col min="11294" max="11294" width="9.42578125" style="1" customWidth="1"/>
    <col min="11295" max="11295" width="12.42578125" style="1" customWidth="1"/>
    <col min="11296" max="11299" width="12.7109375" style="1" customWidth="1"/>
    <col min="11300" max="11301" width="9.7109375" style="1" customWidth="1"/>
    <col min="11302" max="11302" width="8.42578125" style="1" customWidth="1"/>
    <col min="11303" max="11304" width="10.7109375" style="1" customWidth="1"/>
    <col min="11305" max="11305" width="9.5703125" style="1" customWidth="1"/>
    <col min="11306" max="11306" width="11.7109375" style="1" customWidth="1"/>
    <col min="11307" max="11307" width="13.28515625" style="1" customWidth="1"/>
    <col min="11308" max="11308" width="11.85546875" style="1" customWidth="1"/>
    <col min="11309" max="11310" width="8.85546875" style="1" customWidth="1"/>
    <col min="11311" max="11311" width="8.28515625" style="1" customWidth="1"/>
    <col min="11312" max="11312" width="7.28515625" style="1" customWidth="1"/>
    <col min="11313" max="11313" width="8.42578125" style="1" customWidth="1"/>
    <col min="11314" max="11314" width="9.85546875" style="1" customWidth="1"/>
    <col min="11315" max="11315" width="8.85546875" style="1" customWidth="1"/>
    <col min="11316" max="11316" width="7.7109375" style="1" customWidth="1"/>
    <col min="11317" max="11317" width="6.5703125" style="1" customWidth="1"/>
    <col min="11318" max="11318" width="9.140625" style="1" customWidth="1"/>
    <col min="11319" max="11319" width="8.28515625" style="1" customWidth="1"/>
    <col min="11320" max="11320" width="10.140625" style="1" customWidth="1"/>
    <col min="11321" max="11322" width="8.140625" style="1" customWidth="1"/>
    <col min="11323" max="11323" width="7.85546875" style="1" customWidth="1"/>
    <col min="11324" max="11324" width="9.28515625" style="1" customWidth="1"/>
    <col min="11325" max="11325" width="8.7109375" style="1" customWidth="1"/>
    <col min="11326" max="11326" width="9.5703125" style="1" customWidth="1"/>
    <col min="11327" max="11327" width="11.7109375" style="1" customWidth="1"/>
    <col min="11328" max="11328" width="13.28515625" style="1" customWidth="1"/>
    <col min="11329" max="11329" width="11.85546875" style="1" customWidth="1"/>
    <col min="11330" max="11331" width="8.85546875" style="1" customWidth="1"/>
    <col min="11332" max="11332" width="8.28515625" style="1" customWidth="1"/>
    <col min="11333" max="11333" width="7.28515625" style="1" customWidth="1"/>
    <col min="11334" max="11334" width="8.42578125" style="1" customWidth="1"/>
    <col min="11335" max="11335" width="9.85546875" style="1" customWidth="1"/>
    <col min="11336" max="11336" width="8.85546875" style="1" customWidth="1"/>
    <col min="11337" max="11337" width="7.7109375" style="1" customWidth="1"/>
    <col min="11338" max="11338" width="6.5703125" style="1" customWidth="1"/>
    <col min="11339" max="11339" width="9.140625" style="1" customWidth="1"/>
    <col min="11340" max="11340" width="8.28515625" style="1" customWidth="1"/>
    <col min="11341" max="11341" width="10.140625" style="1" customWidth="1"/>
    <col min="11342" max="11343" width="8.140625" style="1" customWidth="1"/>
    <col min="11344" max="11344" width="7.85546875" style="1" customWidth="1"/>
    <col min="11345" max="11345" width="9.28515625" style="1" customWidth="1"/>
    <col min="11346" max="11346" width="8.7109375" style="1" customWidth="1"/>
    <col min="11347" max="11347" width="9.5703125" style="1" customWidth="1"/>
    <col min="11348" max="11541" width="9.140625" style="1"/>
    <col min="11542" max="11542" width="3.28515625" style="1" customWidth="1"/>
    <col min="11543" max="11543" width="17.28515625" style="1" customWidth="1"/>
    <col min="11544" max="11544" width="11.7109375" style="1" customWidth="1"/>
    <col min="11545" max="11545" width="11.28515625" style="1" customWidth="1"/>
    <col min="11546" max="11546" width="9.140625" style="1" customWidth="1"/>
    <col min="11547" max="11547" width="11.42578125" style="1" customWidth="1"/>
    <col min="11548" max="11548" width="9" style="1" customWidth="1"/>
    <col min="11549" max="11549" width="11.5703125" style="1" customWidth="1"/>
    <col min="11550" max="11550" width="9.42578125" style="1" customWidth="1"/>
    <col min="11551" max="11551" width="12.42578125" style="1" customWidth="1"/>
    <col min="11552" max="11555" width="12.7109375" style="1" customWidth="1"/>
    <col min="11556" max="11557" width="9.7109375" style="1" customWidth="1"/>
    <col min="11558" max="11558" width="8.42578125" style="1" customWidth="1"/>
    <col min="11559" max="11560" width="10.7109375" style="1" customWidth="1"/>
    <col min="11561" max="11561" width="9.5703125" style="1" customWidth="1"/>
    <col min="11562" max="11562" width="11.7109375" style="1" customWidth="1"/>
    <col min="11563" max="11563" width="13.28515625" style="1" customWidth="1"/>
    <col min="11564" max="11564" width="11.85546875" style="1" customWidth="1"/>
    <col min="11565" max="11566" width="8.85546875" style="1" customWidth="1"/>
    <col min="11567" max="11567" width="8.28515625" style="1" customWidth="1"/>
    <col min="11568" max="11568" width="7.28515625" style="1" customWidth="1"/>
    <col min="11569" max="11569" width="8.42578125" style="1" customWidth="1"/>
    <col min="11570" max="11570" width="9.85546875" style="1" customWidth="1"/>
    <col min="11571" max="11571" width="8.85546875" style="1" customWidth="1"/>
    <col min="11572" max="11572" width="7.7109375" style="1" customWidth="1"/>
    <col min="11573" max="11573" width="6.5703125" style="1" customWidth="1"/>
    <col min="11574" max="11574" width="9.140625" style="1" customWidth="1"/>
    <col min="11575" max="11575" width="8.28515625" style="1" customWidth="1"/>
    <col min="11576" max="11576" width="10.140625" style="1" customWidth="1"/>
    <col min="11577" max="11578" width="8.140625" style="1" customWidth="1"/>
    <col min="11579" max="11579" width="7.85546875" style="1" customWidth="1"/>
    <col min="11580" max="11580" width="9.28515625" style="1" customWidth="1"/>
    <col min="11581" max="11581" width="8.7109375" style="1" customWidth="1"/>
    <col min="11582" max="11582" width="9.5703125" style="1" customWidth="1"/>
    <col min="11583" max="11583" width="11.7109375" style="1" customWidth="1"/>
    <col min="11584" max="11584" width="13.28515625" style="1" customWidth="1"/>
    <col min="11585" max="11585" width="11.85546875" style="1" customWidth="1"/>
    <col min="11586" max="11587" width="8.85546875" style="1" customWidth="1"/>
    <col min="11588" max="11588" width="8.28515625" style="1" customWidth="1"/>
    <col min="11589" max="11589" width="7.28515625" style="1" customWidth="1"/>
    <col min="11590" max="11590" width="8.42578125" style="1" customWidth="1"/>
    <col min="11591" max="11591" width="9.85546875" style="1" customWidth="1"/>
    <col min="11592" max="11592" width="8.85546875" style="1" customWidth="1"/>
    <col min="11593" max="11593" width="7.7109375" style="1" customWidth="1"/>
    <col min="11594" max="11594" width="6.5703125" style="1" customWidth="1"/>
    <col min="11595" max="11595" width="9.140625" style="1" customWidth="1"/>
    <col min="11596" max="11596" width="8.28515625" style="1" customWidth="1"/>
    <col min="11597" max="11597" width="10.140625" style="1" customWidth="1"/>
    <col min="11598" max="11599" width="8.140625" style="1" customWidth="1"/>
    <col min="11600" max="11600" width="7.85546875" style="1" customWidth="1"/>
    <col min="11601" max="11601" width="9.28515625" style="1" customWidth="1"/>
    <col min="11602" max="11602" width="8.7109375" style="1" customWidth="1"/>
    <col min="11603" max="11603" width="9.5703125" style="1" customWidth="1"/>
    <col min="11604" max="11797" width="9.140625" style="1"/>
    <col min="11798" max="11798" width="3.28515625" style="1" customWidth="1"/>
    <col min="11799" max="11799" width="17.28515625" style="1" customWidth="1"/>
    <col min="11800" max="11800" width="11.7109375" style="1" customWidth="1"/>
    <col min="11801" max="11801" width="11.28515625" style="1" customWidth="1"/>
    <col min="11802" max="11802" width="9.140625" style="1" customWidth="1"/>
    <col min="11803" max="11803" width="11.42578125" style="1" customWidth="1"/>
    <col min="11804" max="11804" width="9" style="1" customWidth="1"/>
    <col min="11805" max="11805" width="11.5703125" style="1" customWidth="1"/>
    <col min="11806" max="11806" width="9.42578125" style="1" customWidth="1"/>
    <col min="11807" max="11807" width="12.42578125" style="1" customWidth="1"/>
    <col min="11808" max="11811" width="12.7109375" style="1" customWidth="1"/>
    <col min="11812" max="11813" width="9.7109375" style="1" customWidth="1"/>
    <col min="11814" max="11814" width="8.42578125" style="1" customWidth="1"/>
    <col min="11815" max="11816" width="10.7109375" style="1" customWidth="1"/>
    <col min="11817" max="11817" width="9.5703125" style="1" customWidth="1"/>
    <col min="11818" max="11818" width="11.7109375" style="1" customWidth="1"/>
    <col min="11819" max="11819" width="13.28515625" style="1" customWidth="1"/>
    <col min="11820" max="11820" width="11.85546875" style="1" customWidth="1"/>
    <col min="11821" max="11822" width="8.85546875" style="1" customWidth="1"/>
    <col min="11823" max="11823" width="8.28515625" style="1" customWidth="1"/>
    <col min="11824" max="11824" width="7.28515625" style="1" customWidth="1"/>
    <col min="11825" max="11825" width="8.42578125" style="1" customWidth="1"/>
    <col min="11826" max="11826" width="9.85546875" style="1" customWidth="1"/>
    <col min="11827" max="11827" width="8.85546875" style="1" customWidth="1"/>
    <col min="11828" max="11828" width="7.7109375" style="1" customWidth="1"/>
    <col min="11829" max="11829" width="6.5703125" style="1" customWidth="1"/>
    <col min="11830" max="11830" width="9.140625" style="1" customWidth="1"/>
    <col min="11831" max="11831" width="8.28515625" style="1" customWidth="1"/>
    <col min="11832" max="11832" width="10.140625" style="1" customWidth="1"/>
    <col min="11833" max="11834" width="8.140625" style="1" customWidth="1"/>
    <col min="11835" max="11835" width="7.85546875" style="1" customWidth="1"/>
    <col min="11836" max="11836" width="9.28515625" style="1" customWidth="1"/>
    <col min="11837" max="11837" width="8.7109375" style="1" customWidth="1"/>
    <col min="11838" max="11838" width="9.5703125" style="1" customWidth="1"/>
    <col min="11839" max="11839" width="11.7109375" style="1" customWidth="1"/>
    <col min="11840" max="11840" width="13.28515625" style="1" customWidth="1"/>
    <col min="11841" max="11841" width="11.85546875" style="1" customWidth="1"/>
    <col min="11842" max="11843" width="8.85546875" style="1" customWidth="1"/>
    <col min="11844" max="11844" width="8.28515625" style="1" customWidth="1"/>
    <col min="11845" max="11845" width="7.28515625" style="1" customWidth="1"/>
    <col min="11846" max="11846" width="8.42578125" style="1" customWidth="1"/>
    <col min="11847" max="11847" width="9.85546875" style="1" customWidth="1"/>
    <col min="11848" max="11848" width="8.85546875" style="1" customWidth="1"/>
    <col min="11849" max="11849" width="7.7109375" style="1" customWidth="1"/>
    <col min="11850" max="11850" width="6.5703125" style="1" customWidth="1"/>
    <col min="11851" max="11851" width="9.140625" style="1" customWidth="1"/>
    <col min="11852" max="11852" width="8.28515625" style="1" customWidth="1"/>
    <col min="11853" max="11853" width="10.140625" style="1" customWidth="1"/>
    <col min="11854" max="11855" width="8.140625" style="1" customWidth="1"/>
    <col min="11856" max="11856" width="7.85546875" style="1" customWidth="1"/>
    <col min="11857" max="11857" width="9.28515625" style="1" customWidth="1"/>
    <col min="11858" max="11858" width="8.7109375" style="1" customWidth="1"/>
    <col min="11859" max="11859" width="9.5703125" style="1" customWidth="1"/>
    <col min="11860" max="12053" width="9.140625" style="1"/>
    <col min="12054" max="12054" width="3.28515625" style="1" customWidth="1"/>
    <col min="12055" max="12055" width="17.28515625" style="1" customWidth="1"/>
    <col min="12056" max="12056" width="11.7109375" style="1" customWidth="1"/>
    <col min="12057" max="12057" width="11.28515625" style="1" customWidth="1"/>
    <col min="12058" max="12058" width="9.140625" style="1" customWidth="1"/>
    <col min="12059" max="12059" width="11.42578125" style="1" customWidth="1"/>
    <col min="12060" max="12060" width="9" style="1" customWidth="1"/>
    <col min="12061" max="12061" width="11.5703125" style="1" customWidth="1"/>
    <col min="12062" max="12062" width="9.42578125" style="1" customWidth="1"/>
    <col min="12063" max="12063" width="12.42578125" style="1" customWidth="1"/>
    <col min="12064" max="12067" width="12.7109375" style="1" customWidth="1"/>
    <col min="12068" max="12069" width="9.7109375" style="1" customWidth="1"/>
    <col min="12070" max="12070" width="8.42578125" style="1" customWidth="1"/>
    <col min="12071" max="12072" width="10.7109375" style="1" customWidth="1"/>
    <col min="12073" max="12073" width="9.5703125" style="1" customWidth="1"/>
    <col min="12074" max="12074" width="11.7109375" style="1" customWidth="1"/>
    <col min="12075" max="12075" width="13.28515625" style="1" customWidth="1"/>
    <col min="12076" max="12076" width="11.85546875" style="1" customWidth="1"/>
    <col min="12077" max="12078" width="8.85546875" style="1" customWidth="1"/>
    <col min="12079" max="12079" width="8.28515625" style="1" customWidth="1"/>
    <col min="12080" max="12080" width="7.28515625" style="1" customWidth="1"/>
    <col min="12081" max="12081" width="8.42578125" style="1" customWidth="1"/>
    <col min="12082" max="12082" width="9.85546875" style="1" customWidth="1"/>
    <col min="12083" max="12083" width="8.85546875" style="1" customWidth="1"/>
    <col min="12084" max="12084" width="7.7109375" style="1" customWidth="1"/>
    <col min="12085" max="12085" width="6.5703125" style="1" customWidth="1"/>
    <col min="12086" max="12086" width="9.140625" style="1" customWidth="1"/>
    <col min="12087" max="12087" width="8.28515625" style="1" customWidth="1"/>
    <col min="12088" max="12088" width="10.140625" style="1" customWidth="1"/>
    <col min="12089" max="12090" width="8.140625" style="1" customWidth="1"/>
    <col min="12091" max="12091" width="7.85546875" style="1" customWidth="1"/>
    <col min="12092" max="12092" width="9.28515625" style="1" customWidth="1"/>
    <col min="12093" max="12093" width="8.7109375" style="1" customWidth="1"/>
    <col min="12094" max="12094" width="9.5703125" style="1" customWidth="1"/>
    <col min="12095" max="12095" width="11.7109375" style="1" customWidth="1"/>
    <col min="12096" max="12096" width="13.28515625" style="1" customWidth="1"/>
    <col min="12097" max="12097" width="11.85546875" style="1" customWidth="1"/>
    <col min="12098" max="12099" width="8.85546875" style="1" customWidth="1"/>
    <col min="12100" max="12100" width="8.28515625" style="1" customWidth="1"/>
    <col min="12101" max="12101" width="7.28515625" style="1" customWidth="1"/>
    <col min="12102" max="12102" width="8.42578125" style="1" customWidth="1"/>
    <col min="12103" max="12103" width="9.85546875" style="1" customWidth="1"/>
    <col min="12104" max="12104" width="8.85546875" style="1" customWidth="1"/>
    <col min="12105" max="12105" width="7.7109375" style="1" customWidth="1"/>
    <col min="12106" max="12106" width="6.5703125" style="1" customWidth="1"/>
    <col min="12107" max="12107" width="9.140625" style="1" customWidth="1"/>
    <col min="12108" max="12108" width="8.28515625" style="1" customWidth="1"/>
    <col min="12109" max="12109" width="10.140625" style="1" customWidth="1"/>
    <col min="12110" max="12111" width="8.140625" style="1" customWidth="1"/>
    <col min="12112" max="12112" width="7.85546875" style="1" customWidth="1"/>
    <col min="12113" max="12113" width="9.28515625" style="1" customWidth="1"/>
    <col min="12114" max="12114" width="8.7109375" style="1" customWidth="1"/>
    <col min="12115" max="12115" width="9.5703125" style="1" customWidth="1"/>
    <col min="12116" max="12309" width="9.140625" style="1"/>
    <col min="12310" max="12310" width="3.28515625" style="1" customWidth="1"/>
    <col min="12311" max="12311" width="17.28515625" style="1" customWidth="1"/>
    <col min="12312" max="12312" width="11.7109375" style="1" customWidth="1"/>
    <col min="12313" max="12313" width="11.28515625" style="1" customWidth="1"/>
    <col min="12314" max="12314" width="9.140625" style="1" customWidth="1"/>
    <col min="12315" max="12315" width="11.42578125" style="1" customWidth="1"/>
    <col min="12316" max="12316" width="9" style="1" customWidth="1"/>
    <col min="12317" max="12317" width="11.5703125" style="1" customWidth="1"/>
    <col min="12318" max="12318" width="9.42578125" style="1" customWidth="1"/>
    <col min="12319" max="12319" width="12.42578125" style="1" customWidth="1"/>
    <col min="12320" max="12323" width="12.7109375" style="1" customWidth="1"/>
    <col min="12324" max="12325" width="9.7109375" style="1" customWidth="1"/>
    <col min="12326" max="12326" width="8.42578125" style="1" customWidth="1"/>
    <col min="12327" max="12328" width="10.7109375" style="1" customWidth="1"/>
    <col min="12329" max="12329" width="9.5703125" style="1" customWidth="1"/>
    <col min="12330" max="12330" width="11.7109375" style="1" customWidth="1"/>
    <col min="12331" max="12331" width="13.28515625" style="1" customWidth="1"/>
    <col min="12332" max="12332" width="11.85546875" style="1" customWidth="1"/>
    <col min="12333" max="12334" width="8.85546875" style="1" customWidth="1"/>
    <col min="12335" max="12335" width="8.28515625" style="1" customWidth="1"/>
    <col min="12336" max="12336" width="7.28515625" style="1" customWidth="1"/>
    <col min="12337" max="12337" width="8.42578125" style="1" customWidth="1"/>
    <col min="12338" max="12338" width="9.85546875" style="1" customWidth="1"/>
    <col min="12339" max="12339" width="8.85546875" style="1" customWidth="1"/>
    <col min="12340" max="12340" width="7.7109375" style="1" customWidth="1"/>
    <col min="12341" max="12341" width="6.5703125" style="1" customWidth="1"/>
    <col min="12342" max="12342" width="9.140625" style="1" customWidth="1"/>
    <col min="12343" max="12343" width="8.28515625" style="1" customWidth="1"/>
    <col min="12344" max="12344" width="10.140625" style="1" customWidth="1"/>
    <col min="12345" max="12346" width="8.140625" style="1" customWidth="1"/>
    <col min="12347" max="12347" width="7.85546875" style="1" customWidth="1"/>
    <col min="12348" max="12348" width="9.28515625" style="1" customWidth="1"/>
    <col min="12349" max="12349" width="8.7109375" style="1" customWidth="1"/>
    <col min="12350" max="12350" width="9.5703125" style="1" customWidth="1"/>
    <col min="12351" max="12351" width="11.7109375" style="1" customWidth="1"/>
    <col min="12352" max="12352" width="13.28515625" style="1" customWidth="1"/>
    <col min="12353" max="12353" width="11.85546875" style="1" customWidth="1"/>
    <col min="12354" max="12355" width="8.85546875" style="1" customWidth="1"/>
    <col min="12356" max="12356" width="8.28515625" style="1" customWidth="1"/>
    <col min="12357" max="12357" width="7.28515625" style="1" customWidth="1"/>
    <col min="12358" max="12358" width="8.42578125" style="1" customWidth="1"/>
    <col min="12359" max="12359" width="9.85546875" style="1" customWidth="1"/>
    <col min="12360" max="12360" width="8.85546875" style="1" customWidth="1"/>
    <col min="12361" max="12361" width="7.7109375" style="1" customWidth="1"/>
    <col min="12362" max="12362" width="6.5703125" style="1" customWidth="1"/>
    <col min="12363" max="12363" width="9.140625" style="1" customWidth="1"/>
    <col min="12364" max="12364" width="8.28515625" style="1" customWidth="1"/>
    <col min="12365" max="12365" width="10.140625" style="1" customWidth="1"/>
    <col min="12366" max="12367" width="8.140625" style="1" customWidth="1"/>
    <col min="12368" max="12368" width="7.85546875" style="1" customWidth="1"/>
    <col min="12369" max="12369" width="9.28515625" style="1" customWidth="1"/>
    <col min="12370" max="12370" width="8.7109375" style="1" customWidth="1"/>
    <col min="12371" max="12371" width="9.5703125" style="1" customWidth="1"/>
    <col min="12372" max="12565" width="9.140625" style="1"/>
    <col min="12566" max="12566" width="3.28515625" style="1" customWidth="1"/>
    <col min="12567" max="12567" width="17.28515625" style="1" customWidth="1"/>
    <col min="12568" max="12568" width="11.7109375" style="1" customWidth="1"/>
    <col min="12569" max="12569" width="11.28515625" style="1" customWidth="1"/>
    <col min="12570" max="12570" width="9.140625" style="1" customWidth="1"/>
    <col min="12571" max="12571" width="11.42578125" style="1" customWidth="1"/>
    <col min="12572" max="12572" width="9" style="1" customWidth="1"/>
    <col min="12573" max="12573" width="11.5703125" style="1" customWidth="1"/>
    <col min="12574" max="12574" width="9.42578125" style="1" customWidth="1"/>
    <col min="12575" max="12575" width="12.42578125" style="1" customWidth="1"/>
    <col min="12576" max="12579" width="12.7109375" style="1" customWidth="1"/>
    <col min="12580" max="12581" width="9.7109375" style="1" customWidth="1"/>
    <col min="12582" max="12582" width="8.42578125" style="1" customWidth="1"/>
    <col min="12583" max="12584" width="10.7109375" style="1" customWidth="1"/>
    <col min="12585" max="12585" width="9.5703125" style="1" customWidth="1"/>
    <col min="12586" max="12586" width="11.7109375" style="1" customWidth="1"/>
    <col min="12587" max="12587" width="13.28515625" style="1" customWidth="1"/>
    <col min="12588" max="12588" width="11.85546875" style="1" customWidth="1"/>
    <col min="12589" max="12590" width="8.85546875" style="1" customWidth="1"/>
    <col min="12591" max="12591" width="8.28515625" style="1" customWidth="1"/>
    <col min="12592" max="12592" width="7.28515625" style="1" customWidth="1"/>
    <col min="12593" max="12593" width="8.42578125" style="1" customWidth="1"/>
    <col min="12594" max="12594" width="9.85546875" style="1" customWidth="1"/>
    <col min="12595" max="12595" width="8.85546875" style="1" customWidth="1"/>
    <col min="12596" max="12596" width="7.7109375" style="1" customWidth="1"/>
    <col min="12597" max="12597" width="6.5703125" style="1" customWidth="1"/>
    <col min="12598" max="12598" width="9.140625" style="1" customWidth="1"/>
    <col min="12599" max="12599" width="8.28515625" style="1" customWidth="1"/>
    <col min="12600" max="12600" width="10.140625" style="1" customWidth="1"/>
    <col min="12601" max="12602" width="8.140625" style="1" customWidth="1"/>
    <col min="12603" max="12603" width="7.85546875" style="1" customWidth="1"/>
    <col min="12604" max="12604" width="9.28515625" style="1" customWidth="1"/>
    <col min="12605" max="12605" width="8.7109375" style="1" customWidth="1"/>
    <col min="12606" max="12606" width="9.5703125" style="1" customWidth="1"/>
    <col min="12607" max="12607" width="11.7109375" style="1" customWidth="1"/>
    <col min="12608" max="12608" width="13.28515625" style="1" customWidth="1"/>
    <col min="12609" max="12609" width="11.85546875" style="1" customWidth="1"/>
    <col min="12610" max="12611" width="8.85546875" style="1" customWidth="1"/>
    <col min="12612" max="12612" width="8.28515625" style="1" customWidth="1"/>
    <col min="12613" max="12613" width="7.28515625" style="1" customWidth="1"/>
    <col min="12614" max="12614" width="8.42578125" style="1" customWidth="1"/>
    <col min="12615" max="12615" width="9.85546875" style="1" customWidth="1"/>
    <col min="12616" max="12616" width="8.85546875" style="1" customWidth="1"/>
    <col min="12617" max="12617" width="7.7109375" style="1" customWidth="1"/>
    <col min="12618" max="12618" width="6.5703125" style="1" customWidth="1"/>
    <col min="12619" max="12619" width="9.140625" style="1" customWidth="1"/>
    <col min="12620" max="12620" width="8.28515625" style="1" customWidth="1"/>
    <col min="12621" max="12621" width="10.140625" style="1" customWidth="1"/>
    <col min="12622" max="12623" width="8.140625" style="1" customWidth="1"/>
    <col min="12624" max="12624" width="7.85546875" style="1" customWidth="1"/>
    <col min="12625" max="12625" width="9.28515625" style="1" customWidth="1"/>
    <col min="12626" max="12626" width="8.7109375" style="1" customWidth="1"/>
    <col min="12627" max="12627" width="9.5703125" style="1" customWidth="1"/>
    <col min="12628" max="12821" width="9.140625" style="1"/>
    <col min="12822" max="12822" width="3.28515625" style="1" customWidth="1"/>
    <col min="12823" max="12823" width="17.28515625" style="1" customWidth="1"/>
    <col min="12824" max="12824" width="11.7109375" style="1" customWidth="1"/>
    <col min="12825" max="12825" width="11.28515625" style="1" customWidth="1"/>
    <col min="12826" max="12826" width="9.140625" style="1" customWidth="1"/>
    <col min="12827" max="12827" width="11.42578125" style="1" customWidth="1"/>
    <col min="12828" max="12828" width="9" style="1" customWidth="1"/>
    <col min="12829" max="12829" width="11.5703125" style="1" customWidth="1"/>
    <col min="12830" max="12830" width="9.42578125" style="1" customWidth="1"/>
    <col min="12831" max="12831" width="12.42578125" style="1" customWidth="1"/>
    <col min="12832" max="12835" width="12.7109375" style="1" customWidth="1"/>
    <col min="12836" max="12837" width="9.7109375" style="1" customWidth="1"/>
    <col min="12838" max="12838" width="8.42578125" style="1" customWidth="1"/>
    <col min="12839" max="12840" width="10.7109375" style="1" customWidth="1"/>
    <col min="12841" max="12841" width="9.5703125" style="1" customWidth="1"/>
    <col min="12842" max="12842" width="11.7109375" style="1" customWidth="1"/>
    <col min="12843" max="12843" width="13.28515625" style="1" customWidth="1"/>
    <col min="12844" max="12844" width="11.85546875" style="1" customWidth="1"/>
    <col min="12845" max="12846" width="8.85546875" style="1" customWidth="1"/>
    <col min="12847" max="12847" width="8.28515625" style="1" customWidth="1"/>
    <col min="12848" max="12848" width="7.28515625" style="1" customWidth="1"/>
    <col min="12849" max="12849" width="8.42578125" style="1" customWidth="1"/>
    <col min="12850" max="12850" width="9.85546875" style="1" customWidth="1"/>
    <col min="12851" max="12851" width="8.85546875" style="1" customWidth="1"/>
    <col min="12852" max="12852" width="7.7109375" style="1" customWidth="1"/>
    <col min="12853" max="12853" width="6.5703125" style="1" customWidth="1"/>
    <col min="12854" max="12854" width="9.140625" style="1" customWidth="1"/>
    <col min="12855" max="12855" width="8.28515625" style="1" customWidth="1"/>
    <col min="12856" max="12856" width="10.140625" style="1" customWidth="1"/>
    <col min="12857" max="12858" width="8.140625" style="1" customWidth="1"/>
    <col min="12859" max="12859" width="7.85546875" style="1" customWidth="1"/>
    <col min="12860" max="12860" width="9.28515625" style="1" customWidth="1"/>
    <col min="12861" max="12861" width="8.7109375" style="1" customWidth="1"/>
    <col min="12862" max="12862" width="9.5703125" style="1" customWidth="1"/>
    <col min="12863" max="12863" width="11.7109375" style="1" customWidth="1"/>
    <col min="12864" max="12864" width="13.28515625" style="1" customWidth="1"/>
    <col min="12865" max="12865" width="11.85546875" style="1" customWidth="1"/>
    <col min="12866" max="12867" width="8.85546875" style="1" customWidth="1"/>
    <col min="12868" max="12868" width="8.28515625" style="1" customWidth="1"/>
    <col min="12869" max="12869" width="7.28515625" style="1" customWidth="1"/>
    <col min="12870" max="12870" width="8.42578125" style="1" customWidth="1"/>
    <col min="12871" max="12871" width="9.85546875" style="1" customWidth="1"/>
    <col min="12872" max="12872" width="8.85546875" style="1" customWidth="1"/>
    <col min="12873" max="12873" width="7.7109375" style="1" customWidth="1"/>
    <col min="12874" max="12874" width="6.5703125" style="1" customWidth="1"/>
    <col min="12875" max="12875" width="9.140625" style="1" customWidth="1"/>
    <col min="12876" max="12876" width="8.28515625" style="1" customWidth="1"/>
    <col min="12877" max="12877" width="10.140625" style="1" customWidth="1"/>
    <col min="12878" max="12879" width="8.140625" style="1" customWidth="1"/>
    <col min="12880" max="12880" width="7.85546875" style="1" customWidth="1"/>
    <col min="12881" max="12881" width="9.28515625" style="1" customWidth="1"/>
    <col min="12882" max="12882" width="8.7109375" style="1" customWidth="1"/>
    <col min="12883" max="12883" width="9.5703125" style="1" customWidth="1"/>
    <col min="12884" max="13077" width="9.140625" style="1"/>
    <col min="13078" max="13078" width="3.28515625" style="1" customWidth="1"/>
    <col min="13079" max="13079" width="17.28515625" style="1" customWidth="1"/>
    <col min="13080" max="13080" width="11.7109375" style="1" customWidth="1"/>
    <col min="13081" max="13081" width="11.28515625" style="1" customWidth="1"/>
    <col min="13082" max="13082" width="9.140625" style="1" customWidth="1"/>
    <col min="13083" max="13083" width="11.42578125" style="1" customWidth="1"/>
    <col min="13084" max="13084" width="9" style="1" customWidth="1"/>
    <col min="13085" max="13085" width="11.5703125" style="1" customWidth="1"/>
    <col min="13086" max="13086" width="9.42578125" style="1" customWidth="1"/>
    <col min="13087" max="13087" width="12.42578125" style="1" customWidth="1"/>
    <col min="13088" max="13091" width="12.7109375" style="1" customWidth="1"/>
    <col min="13092" max="13093" width="9.7109375" style="1" customWidth="1"/>
    <col min="13094" max="13094" width="8.42578125" style="1" customWidth="1"/>
    <col min="13095" max="13096" width="10.7109375" style="1" customWidth="1"/>
    <col min="13097" max="13097" width="9.5703125" style="1" customWidth="1"/>
    <col min="13098" max="13098" width="11.7109375" style="1" customWidth="1"/>
    <col min="13099" max="13099" width="13.28515625" style="1" customWidth="1"/>
    <col min="13100" max="13100" width="11.85546875" style="1" customWidth="1"/>
    <col min="13101" max="13102" width="8.85546875" style="1" customWidth="1"/>
    <col min="13103" max="13103" width="8.28515625" style="1" customWidth="1"/>
    <col min="13104" max="13104" width="7.28515625" style="1" customWidth="1"/>
    <col min="13105" max="13105" width="8.42578125" style="1" customWidth="1"/>
    <col min="13106" max="13106" width="9.85546875" style="1" customWidth="1"/>
    <col min="13107" max="13107" width="8.85546875" style="1" customWidth="1"/>
    <col min="13108" max="13108" width="7.7109375" style="1" customWidth="1"/>
    <col min="13109" max="13109" width="6.5703125" style="1" customWidth="1"/>
    <col min="13110" max="13110" width="9.140625" style="1" customWidth="1"/>
    <col min="13111" max="13111" width="8.28515625" style="1" customWidth="1"/>
    <col min="13112" max="13112" width="10.140625" style="1" customWidth="1"/>
    <col min="13113" max="13114" width="8.140625" style="1" customWidth="1"/>
    <col min="13115" max="13115" width="7.85546875" style="1" customWidth="1"/>
    <col min="13116" max="13116" width="9.28515625" style="1" customWidth="1"/>
    <col min="13117" max="13117" width="8.7109375" style="1" customWidth="1"/>
    <col min="13118" max="13118" width="9.5703125" style="1" customWidth="1"/>
    <col min="13119" max="13119" width="11.7109375" style="1" customWidth="1"/>
    <col min="13120" max="13120" width="13.28515625" style="1" customWidth="1"/>
    <col min="13121" max="13121" width="11.85546875" style="1" customWidth="1"/>
    <col min="13122" max="13123" width="8.85546875" style="1" customWidth="1"/>
    <col min="13124" max="13124" width="8.28515625" style="1" customWidth="1"/>
    <col min="13125" max="13125" width="7.28515625" style="1" customWidth="1"/>
    <col min="13126" max="13126" width="8.42578125" style="1" customWidth="1"/>
    <col min="13127" max="13127" width="9.85546875" style="1" customWidth="1"/>
    <col min="13128" max="13128" width="8.85546875" style="1" customWidth="1"/>
    <col min="13129" max="13129" width="7.7109375" style="1" customWidth="1"/>
    <col min="13130" max="13130" width="6.5703125" style="1" customWidth="1"/>
    <col min="13131" max="13131" width="9.140625" style="1" customWidth="1"/>
    <col min="13132" max="13132" width="8.28515625" style="1" customWidth="1"/>
    <col min="13133" max="13133" width="10.140625" style="1" customWidth="1"/>
    <col min="13134" max="13135" width="8.140625" style="1" customWidth="1"/>
    <col min="13136" max="13136" width="7.85546875" style="1" customWidth="1"/>
    <col min="13137" max="13137" width="9.28515625" style="1" customWidth="1"/>
    <col min="13138" max="13138" width="8.7109375" style="1" customWidth="1"/>
    <col min="13139" max="13139" width="9.5703125" style="1" customWidth="1"/>
    <col min="13140" max="13333" width="9.140625" style="1"/>
    <col min="13334" max="13334" width="3.28515625" style="1" customWidth="1"/>
    <col min="13335" max="13335" width="17.28515625" style="1" customWidth="1"/>
    <col min="13336" max="13336" width="11.7109375" style="1" customWidth="1"/>
    <col min="13337" max="13337" width="11.28515625" style="1" customWidth="1"/>
    <col min="13338" max="13338" width="9.140625" style="1" customWidth="1"/>
    <col min="13339" max="13339" width="11.42578125" style="1" customWidth="1"/>
    <col min="13340" max="13340" width="9" style="1" customWidth="1"/>
    <col min="13341" max="13341" width="11.5703125" style="1" customWidth="1"/>
    <col min="13342" max="13342" width="9.42578125" style="1" customWidth="1"/>
    <col min="13343" max="13343" width="12.42578125" style="1" customWidth="1"/>
    <col min="13344" max="13347" width="12.7109375" style="1" customWidth="1"/>
    <col min="13348" max="13349" width="9.7109375" style="1" customWidth="1"/>
    <col min="13350" max="13350" width="8.42578125" style="1" customWidth="1"/>
    <col min="13351" max="13352" width="10.7109375" style="1" customWidth="1"/>
    <col min="13353" max="13353" width="9.5703125" style="1" customWidth="1"/>
    <col min="13354" max="13354" width="11.7109375" style="1" customWidth="1"/>
    <col min="13355" max="13355" width="13.28515625" style="1" customWidth="1"/>
    <col min="13356" max="13356" width="11.85546875" style="1" customWidth="1"/>
    <col min="13357" max="13358" width="8.85546875" style="1" customWidth="1"/>
    <col min="13359" max="13359" width="8.28515625" style="1" customWidth="1"/>
    <col min="13360" max="13360" width="7.28515625" style="1" customWidth="1"/>
    <col min="13361" max="13361" width="8.42578125" style="1" customWidth="1"/>
    <col min="13362" max="13362" width="9.85546875" style="1" customWidth="1"/>
    <col min="13363" max="13363" width="8.85546875" style="1" customWidth="1"/>
    <col min="13364" max="13364" width="7.7109375" style="1" customWidth="1"/>
    <col min="13365" max="13365" width="6.5703125" style="1" customWidth="1"/>
    <col min="13366" max="13366" width="9.140625" style="1" customWidth="1"/>
    <col min="13367" max="13367" width="8.28515625" style="1" customWidth="1"/>
    <col min="13368" max="13368" width="10.140625" style="1" customWidth="1"/>
    <col min="13369" max="13370" width="8.140625" style="1" customWidth="1"/>
    <col min="13371" max="13371" width="7.85546875" style="1" customWidth="1"/>
    <col min="13372" max="13372" width="9.28515625" style="1" customWidth="1"/>
    <col min="13373" max="13373" width="8.7109375" style="1" customWidth="1"/>
    <col min="13374" max="13374" width="9.5703125" style="1" customWidth="1"/>
    <col min="13375" max="13375" width="11.7109375" style="1" customWidth="1"/>
    <col min="13376" max="13376" width="13.28515625" style="1" customWidth="1"/>
    <col min="13377" max="13377" width="11.85546875" style="1" customWidth="1"/>
    <col min="13378" max="13379" width="8.85546875" style="1" customWidth="1"/>
    <col min="13380" max="13380" width="8.28515625" style="1" customWidth="1"/>
    <col min="13381" max="13381" width="7.28515625" style="1" customWidth="1"/>
    <col min="13382" max="13382" width="8.42578125" style="1" customWidth="1"/>
    <col min="13383" max="13383" width="9.85546875" style="1" customWidth="1"/>
    <col min="13384" max="13384" width="8.85546875" style="1" customWidth="1"/>
    <col min="13385" max="13385" width="7.7109375" style="1" customWidth="1"/>
    <col min="13386" max="13386" width="6.5703125" style="1" customWidth="1"/>
    <col min="13387" max="13387" width="9.140625" style="1" customWidth="1"/>
    <col min="13388" max="13388" width="8.28515625" style="1" customWidth="1"/>
    <col min="13389" max="13389" width="10.140625" style="1" customWidth="1"/>
    <col min="13390" max="13391" width="8.140625" style="1" customWidth="1"/>
    <col min="13392" max="13392" width="7.85546875" style="1" customWidth="1"/>
    <col min="13393" max="13393" width="9.28515625" style="1" customWidth="1"/>
    <col min="13394" max="13394" width="8.7109375" style="1" customWidth="1"/>
    <col min="13395" max="13395" width="9.5703125" style="1" customWidth="1"/>
    <col min="13396" max="13589" width="9.140625" style="1"/>
    <col min="13590" max="13590" width="3.28515625" style="1" customWidth="1"/>
    <col min="13591" max="13591" width="17.28515625" style="1" customWidth="1"/>
    <col min="13592" max="13592" width="11.7109375" style="1" customWidth="1"/>
    <col min="13593" max="13593" width="11.28515625" style="1" customWidth="1"/>
    <col min="13594" max="13594" width="9.140625" style="1" customWidth="1"/>
    <col min="13595" max="13595" width="11.42578125" style="1" customWidth="1"/>
    <col min="13596" max="13596" width="9" style="1" customWidth="1"/>
    <col min="13597" max="13597" width="11.5703125" style="1" customWidth="1"/>
    <col min="13598" max="13598" width="9.42578125" style="1" customWidth="1"/>
    <col min="13599" max="13599" width="12.42578125" style="1" customWidth="1"/>
    <col min="13600" max="13603" width="12.7109375" style="1" customWidth="1"/>
    <col min="13604" max="13605" width="9.7109375" style="1" customWidth="1"/>
    <col min="13606" max="13606" width="8.42578125" style="1" customWidth="1"/>
    <col min="13607" max="13608" width="10.7109375" style="1" customWidth="1"/>
    <col min="13609" max="13609" width="9.5703125" style="1" customWidth="1"/>
    <col min="13610" max="13610" width="11.7109375" style="1" customWidth="1"/>
    <col min="13611" max="13611" width="13.28515625" style="1" customWidth="1"/>
    <col min="13612" max="13612" width="11.85546875" style="1" customWidth="1"/>
    <col min="13613" max="13614" width="8.85546875" style="1" customWidth="1"/>
    <col min="13615" max="13615" width="8.28515625" style="1" customWidth="1"/>
    <col min="13616" max="13616" width="7.28515625" style="1" customWidth="1"/>
    <col min="13617" max="13617" width="8.42578125" style="1" customWidth="1"/>
    <col min="13618" max="13618" width="9.85546875" style="1" customWidth="1"/>
    <col min="13619" max="13619" width="8.85546875" style="1" customWidth="1"/>
    <col min="13620" max="13620" width="7.7109375" style="1" customWidth="1"/>
    <col min="13621" max="13621" width="6.5703125" style="1" customWidth="1"/>
    <col min="13622" max="13622" width="9.140625" style="1" customWidth="1"/>
    <col min="13623" max="13623" width="8.28515625" style="1" customWidth="1"/>
    <col min="13624" max="13624" width="10.140625" style="1" customWidth="1"/>
    <col min="13625" max="13626" width="8.140625" style="1" customWidth="1"/>
    <col min="13627" max="13627" width="7.85546875" style="1" customWidth="1"/>
    <col min="13628" max="13628" width="9.28515625" style="1" customWidth="1"/>
    <col min="13629" max="13629" width="8.7109375" style="1" customWidth="1"/>
    <col min="13630" max="13630" width="9.5703125" style="1" customWidth="1"/>
    <col min="13631" max="13631" width="11.7109375" style="1" customWidth="1"/>
    <col min="13632" max="13632" width="13.28515625" style="1" customWidth="1"/>
    <col min="13633" max="13633" width="11.85546875" style="1" customWidth="1"/>
    <col min="13634" max="13635" width="8.85546875" style="1" customWidth="1"/>
    <col min="13636" max="13636" width="8.28515625" style="1" customWidth="1"/>
    <col min="13637" max="13637" width="7.28515625" style="1" customWidth="1"/>
    <col min="13638" max="13638" width="8.42578125" style="1" customWidth="1"/>
    <col min="13639" max="13639" width="9.85546875" style="1" customWidth="1"/>
    <col min="13640" max="13640" width="8.85546875" style="1" customWidth="1"/>
    <col min="13641" max="13641" width="7.7109375" style="1" customWidth="1"/>
    <col min="13642" max="13642" width="6.5703125" style="1" customWidth="1"/>
    <col min="13643" max="13643" width="9.140625" style="1" customWidth="1"/>
    <col min="13644" max="13644" width="8.28515625" style="1" customWidth="1"/>
    <col min="13645" max="13645" width="10.140625" style="1" customWidth="1"/>
    <col min="13646" max="13647" width="8.140625" style="1" customWidth="1"/>
    <col min="13648" max="13648" width="7.85546875" style="1" customWidth="1"/>
    <col min="13649" max="13649" width="9.28515625" style="1" customWidth="1"/>
    <col min="13650" max="13650" width="8.7109375" style="1" customWidth="1"/>
    <col min="13651" max="13651" width="9.5703125" style="1" customWidth="1"/>
    <col min="13652" max="13845" width="9.140625" style="1"/>
    <col min="13846" max="13846" width="3.28515625" style="1" customWidth="1"/>
    <col min="13847" max="13847" width="17.28515625" style="1" customWidth="1"/>
    <col min="13848" max="13848" width="11.7109375" style="1" customWidth="1"/>
    <col min="13849" max="13849" width="11.28515625" style="1" customWidth="1"/>
    <col min="13850" max="13850" width="9.140625" style="1" customWidth="1"/>
    <col min="13851" max="13851" width="11.42578125" style="1" customWidth="1"/>
    <col min="13852" max="13852" width="9" style="1" customWidth="1"/>
    <col min="13853" max="13853" width="11.5703125" style="1" customWidth="1"/>
    <col min="13854" max="13854" width="9.42578125" style="1" customWidth="1"/>
    <col min="13855" max="13855" width="12.42578125" style="1" customWidth="1"/>
    <col min="13856" max="13859" width="12.7109375" style="1" customWidth="1"/>
    <col min="13860" max="13861" width="9.7109375" style="1" customWidth="1"/>
    <col min="13862" max="13862" width="8.42578125" style="1" customWidth="1"/>
    <col min="13863" max="13864" width="10.7109375" style="1" customWidth="1"/>
    <col min="13865" max="13865" width="9.5703125" style="1" customWidth="1"/>
    <col min="13866" max="13866" width="11.7109375" style="1" customWidth="1"/>
    <col min="13867" max="13867" width="13.28515625" style="1" customWidth="1"/>
    <col min="13868" max="13868" width="11.85546875" style="1" customWidth="1"/>
    <col min="13869" max="13870" width="8.85546875" style="1" customWidth="1"/>
    <col min="13871" max="13871" width="8.28515625" style="1" customWidth="1"/>
    <col min="13872" max="13872" width="7.28515625" style="1" customWidth="1"/>
    <col min="13873" max="13873" width="8.42578125" style="1" customWidth="1"/>
    <col min="13874" max="13874" width="9.85546875" style="1" customWidth="1"/>
    <col min="13875" max="13875" width="8.85546875" style="1" customWidth="1"/>
    <col min="13876" max="13876" width="7.7109375" style="1" customWidth="1"/>
    <col min="13877" max="13877" width="6.5703125" style="1" customWidth="1"/>
    <col min="13878" max="13878" width="9.140625" style="1" customWidth="1"/>
    <col min="13879" max="13879" width="8.28515625" style="1" customWidth="1"/>
    <col min="13880" max="13880" width="10.140625" style="1" customWidth="1"/>
    <col min="13881" max="13882" width="8.140625" style="1" customWidth="1"/>
    <col min="13883" max="13883" width="7.85546875" style="1" customWidth="1"/>
    <col min="13884" max="13884" width="9.28515625" style="1" customWidth="1"/>
    <col min="13885" max="13885" width="8.7109375" style="1" customWidth="1"/>
    <col min="13886" max="13886" width="9.5703125" style="1" customWidth="1"/>
    <col min="13887" max="13887" width="11.7109375" style="1" customWidth="1"/>
    <col min="13888" max="13888" width="13.28515625" style="1" customWidth="1"/>
    <col min="13889" max="13889" width="11.85546875" style="1" customWidth="1"/>
    <col min="13890" max="13891" width="8.85546875" style="1" customWidth="1"/>
    <col min="13892" max="13892" width="8.28515625" style="1" customWidth="1"/>
    <col min="13893" max="13893" width="7.28515625" style="1" customWidth="1"/>
    <col min="13894" max="13894" width="8.42578125" style="1" customWidth="1"/>
    <col min="13895" max="13895" width="9.85546875" style="1" customWidth="1"/>
    <col min="13896" max="13896" width="8.85546875" style="1" customWidth="1"/>
    <col min="13897" max="13897" width="7.7109375" style="1" customWidth="1"/>
    <col min="13898" max="13898" width="6.5703125" style="1" customWidth="1"/>
    <col min="13899" max="13899" width="9.140625" style="1" customWidth="1"/>
    <col min="13900" max="13900" width="8.28515625" style="1" customWidth="1"/>
    <col min="13901" max="13901" width="10.140625" style="1" customWidth="1"/>
    <col min="13902" max="13903" width="8.140625" style="1" customWidth="1"/>
    <col min="13904" max="13904" width="7.85546875" style="1" customWidth="1"/>
    <col min="13905" max="13905" width="9.28515625" style="1" customWidth="1"/>
    <col min="13906" max="13906" width="8.7109375" style="1" customWidth="1"/>
    <col min="13907" max="13907" width="9.5703125" style="1" customWidth="1"/>
    <col min="13908" max="14101" width="9.140625" style="1"/>
    <col min="14102" max="14102" width="3.28515625" style="1" customWidth="1"/>
    <col min="14103" max="14103" width="17.28515625" style="1" customWidth="1"/>
    <col min="14104" max="14104" width="11.7109375" style="1" customWidth="1"/>
    <col min="14105" max="14105" width="11.28515625" style="1" customWidth="1"/>
    <col min="14106" max="14106" width="9.140625" style="1" customWidth="1"/>
    <col min="14107" max="14107" width="11.42578125" style="1" customWidth="1"/>
    <col min="14108" max="14108" width="9" style="1" customWidth="1"/>
    <col min="14109" max="14109" width="11.5703125" style="1" customWidth="1"/>
    <col min="14110" max="14110" width="9.42578125" style="1" customWidth="1"/>
    <col min="14111" max="14111" width="12.42578125" style="1" customWidth="1"/>
    <col min="14112" max="14115" width="12.7109375" style="1" customWidth="1"/>
    <col min="14116" max="14117" width="9.7109375" style="1" customWidth="1"/>
    <col min="14118" max="14118" width="8.42578125" style="1" customWidth="1"/>
    <col min="14119" max="14120" width="10.7109375" style="1" customWidth="1"/>
    <col min="14121" max="14121" width="9.5703125" style="1" customWidth="1"/>
    <col min="14122" max="14122" width="11.7109375" style="1" customWidth="1"/>
    <col min="14123" max="14123" width="13.28515625" style="1" customWidth="1"/>
    <col min="14124" max="14124" width="11.85546875" style="1" customWidth="1"/>
    <col min="14125" max="14126" width="8.85546875" style="1" customWidth="1"/>
    <col min="14127" max="14127" width="8.28515625" style="1" customWidth="1"/>
    <col min="14128" max="14128" width="7.28515625" style="1" customWidth="1"/>
    <col min="14129" max="14129" width="8.42578125" style="1" customWidth="1"/>
    <col min="14130" max="14130" width="9.85546875" style="1" customWidth="1"/>
    <col min="14131" max="14131" width="8.85546875" style="1" customWidth="1"/>
    <col min="14132" max="14132" width="7.7109375" style="1" customWidth="1"/>
    <col min="14133" max="14133" width="6.5703125" style="1" customWidth="1"/>
    <col min="14134" max="14134" width="9.140625" style="1" customWidth="1"/>
    <col min="14135" max="14135" width="8.28515625" style="1" customWidth="1"/>
    <col min="14136" max="14136" width="10.140625" style="1" customWidth="1"/>
    <col min="14137" max="14138" width="8.140625" style="1" customWidth="1"/>
    <col min="14139" max="14139" width="7.85546875" style="1" customWidth="1"/>
    <col min="14140" max="14140" width="9.28515625" style="1" customWidth="1"/>
    <col min="14141" max="14141" width="8.7109375" style="1" customWidth="1"/>
    <col min="14142" max="14142" width="9.5703125" style="1" customWidth="1"/>
    <col min="14143" max="14143" width="11.7109375" style="1" customWidth="1"/>
    <col min="14144" max="14144" width="13.28515625" style="1" customWidth="1"/>
    <col min="14145" max="14145" width="11.85546875" style="1" customWidth="1"/>
    <col min="14146" max="14147" width="8.85546875" style="1" customWidth="1"/>
    <col min="14148" max="14148" width="8.28515625" style="1" customWidth="1"/>
    <col min="14149" max="14149" width="7.28515625" style="1" customWidth="1"/>
    <col min="14150" max="14150" width="8.42578125" style="1" customWidth="1"/>
    <col min="14151" max="14151" width="9.85546875" style="1" customWidth="1"/>
    <col min="14152" max="14152" width="8.85546875" style="1" customWidth="1"/>
    <col min="14153" max="14153" width="7.7109375" style="1" customWidth="1"/>
    <col min="14154" max="14154" width="6.5703125" style="1" customWidth="1"/>
    <col min="14155" max="14155" width="9.140625" style="1" customWidth="1"/>
    <col min="14156" max="14156" width="8.28515625" style="1" customWidth="1"/>
    <col min="14157" max="14157" width="10.140625" style="1" customWidth="1"/>
    <col min="14158" max="14159" width="8.140625" style="1" customWidth="1"/>
    <col min="14160" max="14160" width="7.85546875" style="1" customWidth="1"/>
    <col min="14161" max="14161" width="9.28515625" style="1" customWidth="1"/>
    <col min="14162" max="14162" width="8.7109375" style="1" customWidth="1"/>
    <col min="14163" max="14163" width="9.5703125" style="1" customWidth="1"/>
    <col min="14164" max="14357" width="9.140625" style="1"/>
    <col min="14358" max="14358" width="3.28515625" style="1" customWidth="1"/>
    <col min="14359" max="14359" width="17.28515625" style="1" customWidth="1"/>
    <col min="14360" max="14360" width="11.7109375" style="1" customWidth="1"/>
    <col min="14361" max="14361" width="11.28515625" style="1" customWidth="1"/>
    <col min="14362" max="14362" width="9.140625" style="1" customWidth="1"/>
    <col min="14363" max="14363" width="11.42578125" style="1" customWidth="1"/>
    <col min="14364" max="14364" width="9" style="1" customWidth="1"/>
    <col min="14365" max="14365" width="11.5703125" style="1" customWidth="1"/>
    <col min="14366" max="14366" width="9.42578125" style="1" customWidth="1"/>
    <col min="14367" max="14367" width="12.42578125" style="1" customWidth="1"/>
    <col min="14368" max="14371" width="12.7109375" style="1" customWidth="1"/>
    <col min="14372" max="14373" width="9.7109375" style="1" customWidth="1"/>
    <col min="14374" max="14374" width="8.42578125" style="1" customWidth="1"/>
    <col min="14375" max="14376" width="10.7109375" style="1" customWidth="1"/>
    <col min="14377" max="14377" width="9.5703125" style="1" customWidth="1"/>
    <col min="14378" max="14378" width="11.7109375" style="1" customWidth="1"/>
    <col min="14379" max="14379" width="13.28515625" style="1" customWidth="1"/>
    <col min="14380" max="14380" width="11.85546875" style="1" customWidth="1"/>
    <col min="14381" max="14382" width="8.85546875" style="1" customWidth="1"/>
    <col min="14383" max="14383" width="8.28515625" style="1" customWidth="1"/>
    <col min="14384" max="14384" width="7.28515625" style="1" customWidth="1"/>
    <col min="14385" max="14385" width="8.42578125" style="1" customWidth="1"/>
    <col min="14386" max="14386" width="9.85546875" style="1" customWidth="1"/>
    <col min="14387" max="14387" width="8.85546875" style="1" customWidth="1"/>
    <col min="14388" max="14388" width="7.7109375" style="1" customWidth="1"/>
    <col min="14389" max="14389" width="6.5703125" style="1" customWidth="1"/>
    <col min="14390" max="14390" width="9.140625" style="1" customWidth="1"/>
    <col min="14391" max="14391" width="8.28515625" style="1" customWidth="1"/>
    <col min="14392" max="14392" width="10.140625" style="1" customWidth="1"/>
    <col min="14393" max="14394" width="8.140625" style="1" customWidth="1"/>
    <col min="14395" max="14395" width="7.85546875" style="1" customWidth="1"/>
    <col min="14396" max="14396" width="9.28515625" style="1" customWidth="1"/>
    <col min="14397" max="14397" width="8.7109375" style="1" customWidth="1"/>
    <col min="14398" max="14398" width="9.5703125" style="1" customWidth="1"/>
    <col min="14399" max="14399" width="11.7109375" style="1" customWidth="1"/>
    <col min="14400" max="14400" width="13.28515625" style="1" customWidth="1"/>
    <col min="14401" max="14401" width="11.85546875" style="1" customWidth="1"/>
    <col min="14402" max="14403" width="8.85546875" style="1" customWidth="1"/>
    <col min="14404" max="14404" width="8.28515625" style="1" customWidth="1"/>
    <col min="14405" max="14405" width="7.28515625" style="1" customWidth="1"/>
    <col min="14406" max="14406" width="8.42578125" style="1" customWidth="1"/>
    <col min="14407" max="14407" width="9.85546875" style="1" customWidth="1"/>
    <col min="14408" max="14408" width="8.85546875" style="1" customWidth="1"/>
    <col min="14409" max="14409" width="7.7109375" style="1" customWidth="1"/>
    <col min="14410" max="14410" width="6.5703125" style="1" customWidth="1"/>
    <col min="14411" max="14411" width="9.140625" style="1" customWidth="1"/>
    <col min="14412" max="14412" width="8.28515625" style="1" customWidth="1"/>
    <col min="14413" max="14413" width="10.140625" style="1" customWidth="1"/>
    <col min="14414" max="14415" width="8.140625" style="1" customWidth="1"/>
    <col min="14416" max="14416" width="7.85546875" style="1" customWidth="1"/>
    <col min="14417" max="14417" width="9.28515625" style="1" customWidth="1"/>
    <col min="14418" max="14418" width="8.7109375" style="1" customWidth="1"/>
    <col min="14419" max="14419" width="9.5703125" style="1" customWidth="1"/>
    <col min="14420" max="14613" width="9.140625" style="1"/>
    <col min="14614" max="14614" width="3.28515625" style="1" customWidth="1"/>
    <col min="14615" max="14615" width="17.28515625" style="1" customWidth="1"/>
    <col min="14616" max="14616" width="11.7109375" style="1" customWidth="1"/>
    <col min="14617" max="14617" width="11.28515625" style="1" customWidth="1"/>
    <col min="14618" max="14618" width="9.140625" style="1" customWidth="1"/>
    <col min="14619" max="14619" width="11.42578125" style="1" customWidth="1"/>
    <col min="14620" max="14620" width="9" style="1" customWidth="1"/>
    <col min="14621" max="14621" width="11.5703125" style="1" customWidth="1"/>
    <col min="14622" max="14622" width="9.42578125" style="1" customWidth="1"/>
    <col min="14623" max="14623" width="12.42578125" style="1" customWidth="1"/>
    <col min="14624" max="14627" width="12.7109375" style="1" customWidth="1"/>
    <col min="14628" max="14629" width="9.7109375" style="1" customWidth="1"/>
    <col min="14630" max="14630" width="8.42578125" style="1" customWidth="1"/>
    <col min="14631" max="14632" width="10.7109375" style="1" customWidth="1"/>
    <col min="14633" max="14633" width="9.5703125" style="1" customWidth="1"/>
    <col min="14634" max="14634" width="11.7109375" style="1" customWidth="1"/>
    <col min="14635" max="14635" width="13.28515625" style="1" customWidth="1"/>
    <col min="14636" max="14636" width="11.85546875" style="1" customWidth="1"/>
    <col min="14637" max="14638" width="8.85546875" style="1" customWidth="1"/>
    <col min="14639" max="14639" width="8.28515625" style="1" customWidth="1"/>
    <col min="14640" max="14640" width="7.28515625" style="1" customWidth="1"/>
    <col min="14641" max="14641" width="8.42578125" style="1" customWidth="1"/>
    <col min="14642" max="14642" width="9.85546875" style="1" customWidth="1"/>
    <col min="14643" max="14643" width="8.85546875" style="1" customWidth="1"/>
    <col min="14644" max="14644" width="7.7109375" style="1" customWidth="1"/>
    <col min="14645" max="14645" width="6.5703125" style="1" customWidth="1"/>
    <col min="14646" max="14646" width="9.140625" style="1" customWidth="1"/>
    <col min="14647" max="14647" width="8.28515625" style="1" customWidth="1"/>
    <col min="14648" max="14648" width="10.140625" style="1" customWidth="1"/>
    <col min="14649" max="14650" width="8.140625" style="1" customWidth="1"/>
    <col min="14651" max="14651" width="7.85546875" style="1" customWidth="1"/>
    <col min="14652" max="14652" width="9.28515625" style="1" customWidth="1"/>
    <col min="14653" max="14653" width="8.7109375" style="1" customWidth="1"/>
    <col min="14654" max="14654" width="9.5703125" style="1" customWidth="1"/>
    <col min="14655" max="14655" width="11.7109375" style="1" customWidth="1"/>
    <col min="14656" max="14656" width="13.28515625" style="1" customWidth="1"/>
    <col min="14657" max="14657" width="11.85546875" style="1" customWidth="1"/>
    <col min="14658" max="14659" width="8.85546875" style="1" customWidth="1"/>
    <col min="14660" max="14660" width="8.28515625" style="1" customWidth="1"/>
    <col min="14661" max="14661" width="7.28515625" style="1" customWidth="1"/>
    <col min="14662" max="14662" width="8.42578125" style="1" customWidth="1"/>
    <col min="14663" max="14663" width="9.85546875" style="1" customWidth="1"/>
    <col min="14664" max="14664" width="8.85546875" style="1" customWidth="1"/>
    <col min="14665" max="14665" width="7.7109375" style="1" customWidth="1"/>
    <col min="14666" max="14666" width="6.5703125" style="1" customWidth="1"/>
    <col min="14667" max="14667" width="9.140625" style="1" customWidth="1"/>
    <col min="14668" max="14668" width="8.28515625" style="1" customWidth="1"/>
    <col min="14669" max="14669" width="10.140625" style="1" customWidth="1"/>
    <col min="14670" max="14671" width="8.140625" style="1" customWidth="1"/>
    <col min="14672" max="14672" width="7.85546875" style="1" customWidth="1"/>
    <col min="14673" max="14673" width="9.28515625" style="1" customWidth="1"/>
    <col min="14674" max="14674" width="8.7109375" style="1" customWidth="1"/>
    <col min="14675" max="14675" width="9.5703125" style="1" customWidth="1"/>
    <col min="14676" max="14869" width="9.140625" style="1"/>
    <col min="14870" max="14870" width="3.28515625" style="1" customWidth="1"/>
    <col min="14871" max="14871" width="17.28515625" style="1" customWidth="1"/>
    <col min="14872" max="14872" width="11.7109375" style="1" customWidth="1"/>
    <col min="14873" max="14873" width="11.28515625" style="1" customWidth="1"/>
    <col min="14874" max="14874" width="9.140625" style="1" customWidth="1"/>
    <col min="14875" max="14875" width="11.42578125" style="1" customWidth="1"/>
    <col min="14876" max="14876" width="9" style="1" customWidth="1"/>
    <col min="14877" max="14877" width="11.5703125" style="1" customWidth="1"/>
    <col min="14878" max="14878" width="9.42578125" style="1" customWidth="1"/>
    <col min="14879" max="14879" width="12.42578125" style="1" customWidth="1"/>
    <col min="14880" max="14883" width="12.7109375" style="1" customWidth="1"/>
    <col min="14884" max="14885" width="9.7109375" style="1" customWidth="1"/>
    <col min="14886" max="14886" width="8.42578125" style="1" customWidth="1"/>
    <col min="14887" max="14888" width="10.7109375" style="1" customWidth="1"/>
    <col min="14889" max="14889" width="9.5703125" style="1" customWidth="1"/>
    <col min="14890" max="14890" width="11.7109375" style="1" customWidth="1"/>
    <col min="14891" max="14891" width="13.28515625" style="1" customWidth="1"/>
    <col min="14892" max="14892" width="11.85546875" style="1" customWidth="1"/>
    <col min="14893" max="14894" width="8.85546875" style="1" customWidth="1"/>
    <col min="14895" max="14895" width="8.28515625" style="1" customWidth="1"/>
    <col min="14896" max="14896" width="7.28515625" style="1" customWidth="1"/>
    <col min="14897" max="14897" width="8.42578125" style="1" customWidth="1"/>
    <col min="14898" max="14898" width="9.85546875" style="1" customWidth="1"/>
    <col min="14899" max="14899" width="8.85546875" style="1" customWidth="1"/>
    <col min="14900" max="14900" width="7.7109375" style="1" customWidth="1"/>
    <col min="14901" max="14901" width="6.5703125" style="1" customWidth="1"/>
    <col min="14902" max="14902" width="9.140625" style="1" customWidth="1"/>
    <col min="14903" max="14903" width="8.28515625" style="1" customWidth="1"/>
    <col min="14904" max="14904" width="10.140625" style="1" customWidth="1"/>
    <col min="14905" max="14906" width="8.140625" style="1" customWidth="1"/>
    <col min="14907" max="14907" width="7.85546875" style="1" customWidth="1"/>
    <col min="14908" max="14908" width="9.28515625" style="1" customWidth="1"/>
    <col min="14909" max="14909" width="8.7109375" style="1" customWidth="1"/>
    <col min="14910" max="14910" width="9.5703125" style="1" customWidth="1"/>
    <col min="14911" max="14911" width="11.7109375" style="1" customWidth="1"/>
    <col min="14912" max="14912" width="13.28515625" style="1" customWidth="1"/>
    <col min="14913" max="14913" width="11.85546875" style="1" customWidth="1"/>
    <col min="14914" max="14915" width="8.85546875" style="1" customWidth="1"/>
    <col min="14916" max="14916" width="8.28515625" style="1" customWidth="1"/>
    <col min="14917" max="14917" width="7.28515625" style="1" customWidth="1"/>
    <col min="14918" max="14918" width="8.42578125" style="1" customWidth="1"/>
    <col min="14919" max="14919" width="9.85546875" style="1" customWidth="1"/>
    <col min="14920" max="14920" width="8.85546875" style="1" customWidth="1"/>
    <col min="14921" max="14921" width="7.7109375" style="1" customWidth="1"/>
    <col min="14922" max="14922" width="6.5703125" style="1" customWidth="1"/>
    <col min="14923" max="14923" width="9.140625" style="1" customWidth="1"/>
    <col min="14924" max="14924" width="8.28515625" style="1" customWidth="1"/>
    <col min="14925" max="14925" width="10.140625" style="1" customWidth="1"/>
    <col min="14926" max="14927" width="8.140625" style="1" customWidth="1"/>
    <col min="14928" max="14928" width="7.85546875" style="1" customWidth="1"/>
    <col min="14929" max="14929" width="9.28515625" style="1" customWidth="1"/>
    <col min="14930" max="14930" width="8.7109375" style="1" customWidth="1"/>
    <col min="14931" max="14931" width="9.5703125" style="1" customWidth="1"/>
    <col min="14932" max="15125" width="9.140625" style="1"/>
    <col min="15126" max="15126" width="3.28515625" style="1" customWidth="1"/>
    <col min="15127" max="15127" width="17.28515625" style="1" customWidth="1"/>
    <col min="15128" max="15128" width="11.7109375" style="1" customWidth="1"/>
    <col min="15129" max="15129" width="11.28515625" style="1" customWidth="1"/>
    <col min="15130" max="15130" width="9.140625" style="1" customWidth="1"/>
    <col min="15131" max="15131" width="11.42578125" style="1" customWidth="1"/>
    <col min="15132" max="15132" width="9" style="1" customWidth="1"/>
    <col min="15133" max="15133" width="11.5703125" style="1" customWidth="1"/>
    <col min="15134" max="15134" width="9.42578125" style="1" customWidth="1"/>
    <col min="15135" max="15135" width="12.42578125" style="1" customWidth="1"/>
    <col min="15136" max="15139" width="12.7109375" style="1" customWidth="1"/>
    <col min="15140" max="15141" width="9.7109375" style="1" customWidth="1"/>
    <col min="15142" max="15142" width="8.42578125" style="1" customWidth="1"/>
    <col min="15143" max="15144" width="10.7109375" style="1" customWidth="1"/>
    <col min="15145" max="15145" width="9.5703125" style="1" customWidth="1"/>
    <col min="15146" max="15146" width="11.7109375" style="1" customWidth="1"/>
    <col min="15147" max="15147" width="13.28515625" style="1" customWidth="1"/>
    <col min="15148" max="15148" width="11.85546875" style="1" customWidth="1"/>
    <col min="15149" max="15150" width="8.85546875" style="1" customWidth="1"/>
    <col min="15151" max="15151" width="8.28515625" style="1" customWidth="1"/>
    <col min="15152" max="15152" width="7.28515625" style="1" customWidth="1"/>
    <col min="15153" max="15153" width="8.42578125" style="1" customWidth="1"/>
    <col min="15154" max="15154" width="9.85546875" style="1" customWidth="1"/>
    <col min="15155" max="15155" width="8.85546875" style="1" customWidth="1"/>
    <col min="15156" max="15156" width="7.7109375" style="1" customWidth="1"/>
    <col min="15157" max="15157" width="6.5703125" style="1" customWidth="1"/>
    <col min="15158" max="15158" width="9.140625" style="1" customWidth="1"/>
    <col min="15159" max="15159" width="8.28515625" style="1" customWidth="1"/>
    <col min="15160" max="15160" width="10.140625" style="1" customWidth="1"/>
    <col min="15161" max="15162" width="8.140625" style="1" customWidth="1"/>
    <col min="15163" max="15163" width="7.85546875" style="1" customWidth="1"/>
    <col min="15164" max="15164" width="9.28515625" style="1" customWidth="1"/>
    <col min="15165" max="15165" width="8.7109375" style="1" customWidth="1"/>
    <col min="15166" max="15166" width="9.5703125" style="1" customWidth="1"/>
    <col min="15167" max="15167" width="11.7109375" style="1" customWidth="1"/>
    <col min="15168" max="15168" width="13.28515625" style="1" customWidth="1"/>
    <col min="15169" max="15169" width="11.85546875" style="1" customWidth="1"/>
    <col min="15170" max="15171" width="8.85546875" style="1" customWidth="1"/>
    <col min="15172" max="15172" width="8.28515625" style="1" customWidth="1"/>
    <col min="15173" max="15173" width="7.28515625" style="1" customWidth="1"/>
    <col min="15174" max="15174" width="8.42578125" style="1" customWidth="1"/>
    <col min="15175" max="15175" width="9.85546875" style="1" customWidth="1"/>
    <col min="15176" max="15176" width="8.85546875" style="1" customWidth="1"/>
    <col min="15177" max="15177" width="7.7109375" style="1" customWidth="1"/>
    <col min="15178" max="15178" width="6.5703125" style="1" customWidth="1"/>
    <col min="15179" max="15179" width="9.140625" style="1" customWidth="1"/>
    <col min="15180" max="15180" width="8.28515625" style="1" customWidth="1"/>
    <col min="15181" max="15181" width="10.140625" style="1" customWidth="1"/>
    <col min="15182" max="15183" width="8.140625" style="1" customWidth="1"/>
    <col min="15184" max="15184" width="7.85546875" style="1" customWidth="1"/>
    <col min="15185" max="15185" width="9.28515625" style="1" customWidth="1"/>
    <col min="15186" max="15186" width="8.7109375" style="1" customWidth="1"/>
    <col min="15187" max="15187" width="9.5703125" style="1" customWidth="1"/>
    <col min="15188" max="15381" width="9.140625" style="1"/>
    <col min="15382" max="15382" width="3.28515625" style="1" customWidth="1"/>
    <col min="15383" max="15383" width="17.28515625" style="1" customWidth="1"/>
    <col min="15384" max="15384" width="11.7109375" style="1" customWidth="1"/>
    <col min="15385" max="15385" width="11.28515625" style="1" customWidth="1"/>
    <col min="15386" max="15386" width="9.140625" style="1" customWidth="1"/>
    <col min="15387" max="15387" width="11.42578125" style="1" customWidth="1"/>
    <col min="15388" max="15388" width="9" style="1" customWidth="1"/>
    <col min="15389" max="15389" width="11.5703125" style="1" customWidth="1"/>
    <col min="15390" max="15390" width="9.42578125" style="1" customWidth="1"/>
    <col min="15391" max="15391" width="12.42578125" style="1" customWidth="1"/>
    <col min="15392" max="15395" width="12.7109375" style="1" customWidth="1"/>
    <col min="15396" max="15397" width="9.7109375" style="1" customWidth="1"/>
    <col min="15398" max="15398" width="8.42578125" style="1" customWidth="1"/>
    <col min="15399" max="15400" width="10.7109375" style="1" customWidth="1"/>
    <col min="15401" max="15401" width="9.5703125" style="1" customWidth="1"/>
    <col min="15402" max="15402" width="11.7109375" style="1" customWidth="1"/>
    <col min="15403" max="15403" width="13.28515625" style="1" customWidth="1"/>
    <col min="15404" max="15404" width="11.85546875" style="1" customWidth="1"/>
    <col min="15405" max="15406" width="8.85546875" style="1" customWidth="1"/>
    <col min="15407" max="15407" width="8.28515625" style="1" customWidth="1"/>
    <col min="15408" max="15408" width="7.28515625" style="1" customWidth="1"/>
    <col min="15409" max="15409" width="8.42578125" style="1" customWidth="1"/>
    <col min="15410" max="15410" width="9.85546875" style="1" customWidth="1"/>
    <col min="15411" max="15411" width="8.85546875" style="1" customWidth="1"/>
    <col min="15412" max="15412" width="7.7109375" style="1" customWidth="1"/>
    <col min="15413" max="15413" width="6.5703125" style="1" customWidth="1"/>
    <col min="15414" max="15414" width="9.140625" style="1" customWidth="1"/>
    <col min="15415" max="15415" width="8.28515625" style="1" customWidth="1"/>
    <col min="15416" max="15416" width="10.140625" style="1" customWidth="1"/>
    <col min="15417" max="15418" width="8.140625" style="1" customWidth="1"/>
    <col min="15419" max="15419" width="7.85546875" style="1" customWidth="1"/>
    <col min="15420" max="15420" width="9.28515625" style="1" customWidth="1"/>
    <col min="15421" max="15421" width="8.7109375" style="1" customWidth="1"/>
    <col min="15422" max="15422" width="9.5703125" style="1" customWidth="1"/>
    <col min="15423" max="15423" width="11.7109375" style="1" customWidth="1"/>
    <col min="15424" max="15424" width="13.28515625" style="1" customWidth="1"/>
    <col min="15425" max="15425" width="11.85546875" style="1" customWidth="1"/>
    <col min="15426" max="15427" width="8.85546875" style="1" customWidth="1"/>
    <col min="15428" max="15428" width="8.28515625" style="1" customWidth="1"/>
    <col min="15429" max="15429" width="7.28515625" style="1" customWidth="1"/>
    <col min="15430" max="15430" width="8.42578125" style="1" customWidth="1"/>
    <col min="15431" max="15431" width="9.85546875" style="1" customWidth="1"/>
    <col min="15432" max="15432" width="8.85546875" style="1" customWidth="1"/>
    <col min="15433" max="15433" width="7.7109375" style="1" customWidth="1"/>
    <col min="15434" max="15434" width="6.5703125" style="1" customWidth="1"/>
    <col min="15435" max="15435" width="9.140625" style="1" customWidth="1"/>
    <col min="15436" max="15436" width="8.28515625" style="1" customWidth="1"/>
    <col min="15437" max="15437" width="10.140625" style="1" customWidth="1"/>
    <col min="15438" max="15439" width="8.140625" style="1" customWidth="1"/>
    <col min="15440" max="15440" width="7.85546875" style="1" customWidth="1"/>
    <col min="15441" max="15441" width="9.28515625" style="1" customWidth="1"/>
    <col min="15442" max="15442" width="8.7109375" style="1" customWidth="1"/>
    <col min="15443" max="15443" width="9.5703125" style="1" customWidth="1"/>
    <col min="15444" max="15637" width="9.140625" style="1"/>
    <col min="15638" max="15638" width="3.28515625" style="1" customWidth="1"/>
    <col min="15639" max="15639" width="17.28515625" style="1" customWidth="1"/>
    <col min="15640" max="15640" width="11.7109375" style="1" customWidth="1"/>
    <col min="15641" max="15641" width="11.28515625" style="1" customWidth="1"/>
    <col min="15642" max="15642" width="9.140625" style="1" customWidth="1"/>
    <col min="15643" max="15643" width="11.42578125" style="1" customWidth="1"/>
    <col min="15644" max="15644" width="9" style="1" customWidth="1"/>
    <col min="15645" max="15645" width="11.5703125" style="1" customWidth="1"/>
    <col min="15646" max="15646" width="9.42578125" style="1" customWidth="1"/>
    <col min="15647" max="15647" width="12.42578125" style="1" customWidth="1"/>
    <col min="15648" max="15651" width="12.7109375" style="1" customWidth="1"/>
    <col min="15652" max="15653" width="9.7109375" style="1" customWidth="1"/>
    <col min="15654" max="15654" width="8.42578125" style="1" customWidth="1"/>
    <col min="15655" max="15656" width="10.7109375" style="1" customWidth="1"/>
    <col min="15657" max="15657" width="9.5703125" style="1" customWidth="1"/>
    <col min="15658" max="15658" width="11.7109375" style="1" customWidth="1"/>
    <col min="15659" max="15659" width="13.28515625" style="1" customWidth="1"/>
    <col min="15660" max="15660" width="11.85546875" style="1" customWidth="1"/>
    <col min="15661" max="15662" width="8.85546875" style="1" customWidth="1"/>
    <col min="15663" max="15663" width="8.28515625" style="1" customWidth="1"/>
    <col min="15664" max="15664" width="7.28515625" style="1" customWidth="1"/>
    <col min="15665" max="15665" width="8.42578125" style="1" customWidth="1"/>
    <col min="15666" max="15666" width="9.85546875" style="1" customWidth="1"/>
    <col min="15667" max="15667" width="8.85546875" style="1" customWidth="1"/>
    <col min="15668" max="15668" width="7.7109375" style="1" customWidth="1"/>
    <col min="15669" max="15669" width="6.5703125" style="1" customWidth="1"/>
    <col min="15670" max="15670" width="9.140625" style="1" customWidth="1"/>
    <col min="15671" max="15671" width="8.28515625" style="1" customWidth="1"/>
    <col min="15672" max="15672" width="10.140625" style="1" customWidth="1"/>
    <col min="15673" max="15674" width="8.140625" style="1" customWidth="1"/>
    <col min="15675" max="15675" width="7.85546875" style="1" customWidth="1"/>
    <col min="15676" max="15676" width="9.28515625" style="1" customWidth="1"/>
    <col min="15677" max="15677" width="8.7109375" style="1" customWidth="1"/>
    <col min="15678" max="15678" width="9.5703125" style="1" customWidth="1"/>
    <col min="15679" max="15679" width="11.7109375" style="1" customWidth="1"/>
    <col min="15680" max="15680" width="13.28515625" style="1" customWidth="1"/>
    <col min="15681" max="15681" width="11.85546875" style="1" customWidth="1"/>
    <col min="15682" max="15683" width="8.85546875" style="1" customWidth="1"/>
    <col min="15684" max="15684" width="8.28515625" style="1" customWidth="1"/>
    <col min="15685" max="15685" width="7.28515625" style="1" customWidth="1"/>
    <col min="15686" max="15686" width="8.42578125" style="1" customWidth="1"/>
    <col min="15687" max="15687" width="9.85546875" style="1" customWidth="1"/>
    <col min="15688" max="15688" width="8.85546875" style="1" customWidth="1"/>
    <col min="15689" max="15689" width="7.7109375" style="1" customWidth="1"/>
    <col min="15690" max="15690" width="6.5703125" style="1" customWidth="1"/>
    <col min="15691" max="15691" width="9.140625" style="1" customWidth="1"/>
    <col min="15692" max="15692" width="8.28515625" style="1" customWidth="1"/>
    <col min="15693" max="15693" width="10.140625" style="1" customWidth="1"/>
    <col min="15694" max="15695" width="8.140625" style="1" customWidth="1"/>
    <col min="15696" max="15696" width="7.85546875" style="1" customWidth="1"/>
    <col min="15697" max="15697" width="9.28515625" style="1" customWidth="1"/>
    <col min="15698" max="15698" width="8.7109375" style="1" customWidth="1"/>
    <col min="15699" max="15699" width="9.5703125" style="1" customWidth="1"/>
    <col min="15700" max="15893" width="9.140625" style="1"/>
    <col min="15894" max="15894" width="3.28515625" style="1" customWidth="1"/>
    <col min="15895" max="15895" width="17.28515625" style="1" customWidth="1"/>
    <col min="15896" max="15896" width="11.7109375" style="1" customWidth="1"/>
    <col min="15897" max="15897" width="11.28515625" style="1" customWidth="1"/>
    <col min="15898" max="15898" width="9.140625" style="1" customWidth="1"/>
    <col min="15899" max="15899" width="11.42578125" style="1" customWidth="1"/>
    <col min="15900" max="15900" width="9" style="1" customWidth="1"/>
    <col min="15901" max="15901" width="11.5703125" style="1" customWidth="1"/>
    <col min="15902" max="15902" width="9.42578125" style="1" customWidth="1"/>
    <col min="15903" max="15903" width="12.42578125" style="1" customWidth="1"/>
    <col min="15904" max="15907" width="12.7109375" style="1" customWidth="1"/>
    <col min="15908" max="15909" width="9.7109375" style="1" customWidth="1"/>
    <col min="15910" max="15910" width="8.42578125" style="1" customWidth="1"/>
    <col min="15911" max="15912" width="10.7109375" style="1" customWidth="1"/>
    <col min="15913" max="15913" width="9.5703125" style="1" customWidth="1"/>
    <col min="15914" max="15914" width="11.7109375" style="1" customWidth="1"/>
    <col min="15915" max="15915" width="13.28515625" style="1" customWidth="1"/>
    <col min="15916" max="15916" width="11.85546875" style="1" customWidth="1"/>
    <col min="15917" max="15918" width="8.85546875" style="1" customWidth="1"/>
    <col min="15919" max="15919" width="8.28515625" style="1" customWidth="1"/>
    <col min="15920" max="15920" width="7.28515625" style="1" customWidth="1"/>
    <col min="15921" max="15921" width="8.42578125" style="1" customWidth="1"/>
    <col min="15922" max="15922" width="9.85546875" style="1" customWidth="1"/>
    <col min="15923" max="15923" width="8.85546875" style="1" customWidth="1"/>
    <col min="15924" max="15924" width="7.7109375" style="1" customWidth="1"/>
    <col min="15925" max="15925" width="6.5703125" style="1" customWidth="1"/>
    <col min="15926" max="15926" width="9.140625" style="1" customWidth="1"/>
    <col min="15927" max="15927" width="8.28515625" style="1" customWidth="1"/>
    <col min="15928" max="15928" width="10.140625" style="1" customWidth="1"/>
    <col min="15929" max="15930" width="8.140625" style="1" customWidth="1"/>
    <col min="15931" max="15931" width="7.85546875" style="1" customWidth="1"/>
    <col min="15932" max="15932" width="9.28515625" style="1" customWidth="1"/>
    <col min="15933" max="15933" width="8.7109375" style="1" customWidth="1"/>
    <col min="15934" max="15934" width="9.5703125" style="1" customWidth="1"/>
    <col min="15935" max="15935" width="11.7109375" style="1" customWidth="1"/>
    <col min="15936" max="15936" width="13.28515625" style="1" customWidth="1"/>
    <col min="15937" max="15937" width="11.85546875" style="1" customWidth="1"/>
    <col min="15938" max="15939" width="8.85546875" style="1" customWidth="1"/>
    <col min="15940" max="15940" width="8.28515625" style="1" customWidth="1"/>
    <col min="15941" max="15941" width="7.28515625" style="1" customWidth="1"/>
    <col min="15942" max="15942" width="8.42578125" style="1" customWidth="1"/>
    <col min="15943" max="15943" width="9.85546875" style="1" customWidth="1"/>
    <col min="15944" max="15944" width="8.85546875" style="1" customWidth="1"/>
    <col min="15945" max="15945" width="7.7109375" style="1" customWidth="1"/>
    <col min="15946" max="15946" width="6.5703125" style="1" customWidth="1"/>
    <col min="15947" max="15947" width="9.140625" style="1" customWidth="1"/>
    <col min="15948" max="15948" width="8.28515625" style="1" customWidth="1"/>
    <col min="15949" max="15949" width="10.140625" style="1" customWidth="1"/>
    <col min="15950" max="15951" width="8.140625" style="1" customWidth="1"/>
    <col min="15952" max="15952" width="7.85546875" style="1" customWidth="1"/>
    <col min="15953" max="15953" width="9.28515625" style="1" customWidth="1"/>
    <col min="15954" max="15954" width="8.7109375" style="1" customWidth="1"/>
    <col min="15955" max="15955" width="9.5703125" style="1" customWidth="1"/>
    <col min="15956" max="16149" width="9.140625" style="1"/>
    <col min="16150" max="16150" width="3.28515625" style="1" customWidth="1"/>
    <col min="16151" max="16151" width="17.28515625" style="1" customWidth="1"/>
    <col min="16152" max="16152" width="11.7109375" style="1" customWidth="1"/>
    <col min="16153" max="16153" width="11.28515625" style="1" customWidth="1"/>
    <col min="16154" max="16154" width="9.140625" style="1" customWidth="1"/>
    <col min="16155" max="16155" width="11.42578125" style="1" customWidth="1"/>
    <col min="16156" max="16156" width="9" style="1" customWidth="1"/>
    <col min="16157" max="16157" width="11.5703125" style="1" customWidth="1"/>
    <col min="16158" max="16158" width="9.42578125" style="1" customWidth="1"/>
    <col min="16159" max="16159" width="12.42578125" style="1" customWidth="1"/>
    <col min="16160" max="16163" width="12.7109375" style="1" customWidth="1"/>
    <col min="16164" max="16165" width="9.7109375" style="1" customWidth="1"/>
    <col min="16166" max="16166" width="8.42578125" style="1" customWidth="1"/>
    <col min="16167" max="16168" width="10.7109375" style="1" customWidth="1"/>
    <col min="16169" max="16169" width="9.5703125" style="1" customWidth="1"/>
    <col min="16170" max="16170" width="11.7109375" style="1" customWidth="1"/>
    <col min="16171" max="16171" width="13.28515625" style="1" customWidth="1"/>
    <col min="16172" max="16172" width="11.85546875" style="1" customWidth="1"/>
    <col min="16173" max="16174" width="8.85546875" style="1" customWidth="1"/>
    <col min="16175" max="16175" width="8.28515625" style="1" customWidth="1"/>
    <col min="16176" max="16176" width="7.28515625" style="1" customWidth="1"/>
    <col min="16177" max="16177" width="8.42578125" style="1" customWidth="1"/>
    <col min="16178" max="16178" width="9.85546875" style="1" customWidth="1"/>
    <col min="16179" max="16179" width="8.85546875" style="1" customWidth="1"/>
    <col min="16180" max="16180" width="7.7109375" style="1" customWidth="1"/>
    <col min="16181" max="16181" width="6.5703125" style="1" customWidth="1"/>
    <col min="16182" max="16182" width="9.140625" style="1" customWidth="1"/>
    <col min="16183" max="16183" width="8.28515625" style="1" customWidth="1"/>
    <col min="16184" max="16184" width="10.140625" style="1" customWidth="1"/>
    <col min="16185" max="16186" width="8.140625" style="1" customWidth="1"/>
    <col min="16187" max="16187" width="7.85546875" style="1" customWidth="1"/>
    <col min="16188" max="16188" width="9.28515625" style="1" customWidth="1"/>
    <col min="16189" max="16189" width="8.7109375" style="1" customWidth="1"/>
    <col min="16190" max="16190" width="9.5703125" style="1" customWidth="1"/>
    <col min="16191" max="16191" width="11.7109375" style="1" customWidth="1"/>
    <col min="16192" max="16192" width="13.28515625" style="1" customWidth="1"/>
    <col min="16193" max="16193" width="11.85546875" style="1" customWidth="1"/>
    <col min="16194" max="16195" width="8.85546875" style="1" customWidth="1"/>
    <col min="16196" max="16196" width="8.28515625" style="1" customWidth="1"/>
    <col min="16197" max="16197" width="7.28515625" style="1" customWidth="1"/>
    <col min="16198" max="16198" width="8.42578125" style="1" customWidth="1"/>
    <col min="16199" max="16199" width="9.85546875" style="1" customWidth="1"/>
    <col min="16200" max="16200" width="8.85546875" style="1" customWidth="1"/>
    <col min="16201" max="16201" width="7.7109375" style="1" customWidth="1"/>
    <col min="16202" max="16202" width="6.5703125" style="1" customWidth="1"/>
    <col min="16203" max="16203" width="9.140625" style="1" customWidth="1"/>
    <col min="16204" max="16204" width="8.28515625" style="1" customWidth="1"/>
    <col min="16205" max="16205" width="10.140625" style="1" customWidth="1"/>
    <col min="16206" max="16207" width="8.140625" style="1" customWidth="1"/>
    <col min="16208" max="16208" width="7.85546875" style="1" customWidth="1"/>
    <col min="16209" max="16209" width="9.28515625" style="1" customWidth="1"/>
    <col min="16210" max="16210" width="8.7109375" style="1" customWidth="1"/>
    <col min="16211" max="16211" width="9.5703125" style="1" customWidth="1"/>
    <col min="16212" max="16384" width="9.140625" style="1"/>
  </cols>
  <sheetData>
    <row r="1" spans="1:116" ht="42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</row>
    <row r="2" spans="1:116" ht="34.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</row>
    <row r="3" spans="1:116" ht="35.25" customHeight="1" x14ac:dyDescent="0.2">
      <c r="A3" s="94" t="s">
        <v>1</v>
      </c>
      <c r="B3" s="94" t="s">
        <v>2</v>
      </c>
      <c r="C3" s="95" t="s">
        <v>3</v>
      </c>
      <c r="D3" s="95"/>
      <c r="E3" s="96" t="s">
        <v>4</v>
      </c>
      <c r="F3" s="96"/>
      <c r="G3" s="96"/>
      <c r="H3" s="96" t="s">
        <v>5</v>
      </c>
      <c r="I3" s="96"/>
      <c r="J3" s="96"/>
      <c r="K3" s="95" t="s">
        <v>6</v>
      </c>
      <c r="L3" s="95"/>
      <c r="M3" s="95"/>
      <c r="N3" s="95"/>
      <c r="O3" s="91" t="s">
        <v>7</v>
      </c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2"/>
      <c r="AK3" s="2"/>
      <c r="AL3" s="2"/>
      <c r="AM3" s="95" t="s">
        <v>8</v>
      </c>
      <c r="AN3" s="95"/>
      <c r="AO3" s="95"/>
      <c r="AP3" s="95"/>
      <c r="AQ3" s="95"/>
      <c r="AR3" s="91" t="s">
        <v>7</v>
      </c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2" t="s">
        <v>9</v>
      </c>
      <c r="BN3" s="82" t="s">
        <v>11</v>
      </c>
      <c r="BO3" s="83"/>
      <c r="BP3" s="83"/>
      <c r="BQ3" s="83"/>
      <c r="BR3" s="83"/>
      <c r="BS3" s="83"/>
      <c r="BT3" s="3"/>
      <c r="BU3" s="89" t="s">
        <v>7</v>
      </c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4"/>
      <c r="DL3" s="5"/>
    </row>
    <row r="4" spans="1:116" s="10" customFormat="1" ht="27" customHeight="1" x14ac:dyDescent="0.25">
      <c r="A4" s="94"/>
      <c r="B4" s="94"/>
      <c r="C4" s="95"/>
      <c r="D4" s="95"/>
      <c r="E4" s="96"/>
      <c r="F4" s="96"/>
      <c r="G4" s="96"/>
      <c r="H4" s="96"/>
      <c r="I4" s="96"/>
      <c r="J4" s="96"/>
      <c r="K4" s="95"/>
      <c r="L4" s="95"/>
      <c r="M4" s="95"/>
      <c r="N4" s="95"/>
      <c r="O4" s="81" t="s">
        <v>12</v>
      </c>
      <c r="P4" s="81"/>
      <c r="Q4" s="81"/>
      <c r="R4" s="81"/>
      <c r="S4" s="81"/>
      <c r="T4" s="81"/>
      <c r="U4" s="81"/>
      <c r="V4" s="81" t="s">
        <v>13</v>
      </c>
      <c r="W4" s="81"/>
      <c r="X4" s="81"/>
      <c r="Y4" s="81"/>
      <c r="Z4" s="81"/>
      <c r="AA4" s="81"/>
      <c r="AB4" s="81"/>
      <c r="AC4" s="81" t="s">
        <v>14</v>
      </c>
      <c r="AD4" s="81"/>
      <c r="AE4" s="81"/>
      <c r="AF4" s="81"/>
      <c r="AG4" s="81"/>
      <c r="AH4" s="81"/>
      <c r="AI4" s="81"/>
      <c r="AJ4" s="6"/>
      <c r="AK4" s="6"/>
      <c r="AL4" s="6"/>
      <c r="AM4" s="95"/>
      <c r="AN4" s="95"/>
      <c r="AO4" s="95"/>
      <c r="AP4" s="95"/>
      <c r="AQ4" s="95"/>
      <c r="AR4" s="81" t="s">
        <v>12</v>
      </c>
      <c r="AS4" s="81"/>
      <c r="AT4" s="81"/>
      <c r="AU4" s="81"/>
      <c r="AV4" s="81"/>
      <c r="AW4" s="81"/>
      <c r="AX4" s="81"/>
      <c r="AY4" s="81" t="s">
        <v>13</v>
      </c>
      <c r="AZ4" s="81"/>
      <c r="BA4" s="81"/>
      <c r="BB4" s="81"/>
      <c r="BC4" s="81"/>
      <c r="BD4" s="81"/>
      <c r="BE4" s="81"/>
      <c r="BF4" s="81" t="s">
        <v>14</v>
      </c>
      <c r="BG4" s="81"/>
      <c r="BH4" s="81"/>
      <c r="BI4" s="81"/>
      <c r="BJ4" s="81"/>
      <c r="BK4" s="81"/>
      <c r="BL4" s="81"/>
      <c r="BM4" s="93"/>
      <c r="BN4" s="81" t="s">
        <v>15</v>
      </c>
      <c r="BO4" s="83"/>
      <c r="BP4" s="83"/>
      <c r="BQ4" s="84"/>
      <c r="BR4" s="7"/>
      <c r="BS4" s="8"/>
      <c r="BT4" s="9"/>
      <c r="BU4" s="78" t="s">
        <v>12</v>
      </c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80"/>
      <c r="CQ4" s="81" t="s">
        <v>13</v>
      </c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</row>
    <row r="5" spans="1:116" s="10" customFormat="1" ht="27" customHeight="1" x14ac:dyDescent="0.25">
      <c r="A5" s="94"/>
      <c r="B5" s="94"/>
      <c r="C5" s="11"/>
      <c r="D5" s="11"/>
      <c r="E5" s="12"/>
      <c r="F5" s="12"/>
      <c r="G5" s="12"/>
      <c r="H5" s="12"/>
      <c r="I5" s="12"/>
      <c r="J5" s="12"/>
      <c r="K5" s="11"/>
      <c r="L5" s="11"/>
      <c r="M5" s="11"/>
      <c r="N5" s="11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11"/>
      <c r="AN5" s="11"/>
      <c r="AO5" s="11"/>
      <c r="AP5" s="11"/>
      <c r="AQ5" s="11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93"/>
      <c r="BN5" s="81"/>
      <c r="BO5" s="85"/>
      <c r="BP5" s="85"/>
      <c r="BQ5" s="86"/>
      <c r="BR5" s="7"/>
      <c r="BS5" s="8"/>
      <c r="BT5" s="9"/>
      <c r="BU5" s="87" t="s">
        <v>15</v>
      </c>
      <c r="BV5" s="13"/>
      <c r="BW5" s="13"/>
      <c r="BX5" s="13"/>
      <c r="BY5" s="13"/>
      <c r="BZ5" s="13"/>
      <c r="CA5" s="13"/>
      <c r="CB5" s="78" t="s">
        <v>16</v>
      </c>
      <c r="CC5" s="79"/>
      <c r="CD5" s="80"/>
      <c r="CE5" s="13"/>
      <c r="CF5" s="13"/>
      <c r="CG5" s="79"/>
      <c r="CH5" s="79"/>
      <c r="CI5" s="79"/>
      <c r="CJ5" s="79"/>
      <c r="CK5" s="79"/>
      <c r="CL5" s="79"/>
      <c r="CM5" s="79"/>
      <c r="CN5" s="13"/>
      <c r="CO5" s="13"/>
      <c r="CP5" s="14"/>
      <c r="CQ5" s="87" t="s">
        <v>15</v>
      </c>
      <c r="CR5" s="6"/>
      <c r="CS5" s="6"/>
      <c r="CT5" s="6"/>
      <c r="CU5" s="6"/>
      <c r="CV5" s="6"/>
      <c r="CW5" s="78" t="s">
        <v>16</v>
      </c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80"/>
      <c r="DL5" s="6"/>
    </row>
    <row r="6" spans="1:116" ht="89.25" customHeight="1" x14ac:dyDescent="0.2">
      <c r="A6" s="94"/>
      <c r="B6" s="94"/>
      <c r="C6" s="15" t="s">
        <v>17</v>
      </c>
      <c r="D6" s="15" t="s">
        <v>18</v>
      </c>
      <c r="E6" s="15" t="s">
        <v>17</v>
      </c>
      <c r="F6" s="15" t="s">
        <v>19</v>
      </c>
      <c r="G6" s="15" t="s">
        <v>20</v>
      </c>
      <c r="H6" s="15" t="s">
        <v>17</v>
      </c>
      <c r="I6" s="15" t="s">
        <v>10</v>
      </c>
      <c r="J6" s="15" t="s">
        <v>21</v>
      </c>
      <c r="K6" s="16" t="s">
        <v>22</v>
      </c>
      <c r="L6" s="16" t="s">
        <v>23</v>
      </c>
      <c r="M6" s="6" t="s">
        <v>24</v>
      </c>
      <c r="N6" s="16" t="s">
        <v>25</v>
      </c>
      <c r="O6" s="17" t="s">
        <v>15</v>
      </c>
      <c r="P6" s="17" t="s">
        <v>26</v>
      </c>
      <c r="Q6" s="16" t="s">
        <v>27</v>
      </c>
      <c r="R6" s="17" t="s">
        <v>28</v>
      </c>
      <c r="S6" s="17" t="s">
        <v>29</v>
      </c>
      <c r="T6" s="6" t="s">
        <v>30</v>
      </c>
      <c r="U6" s="17" t="s">
        <v>31</v>
      </c>
      <c r="V6" s="17" t="s">
        <v>15</v>
      </c>
      <c r="W6" s="17" t="s">
        <v>26</v>
      </c>
      <c r="X6" s="16" t="s">
        <v>27</v>
      </c>
      <c r="Y6" s="17" t="s">
        <v>28</v>
      </c>
      <c r="Z6" s="17" t="s">
        <v>29</v>
      </c>
      <c r="AA6" s="18" t="s">
        <v>30</v>
      </c>
      <c r="AB6" s="17" t="s">
        <v>31</v>
      </c>
      <c r="AC6" s="19" t="s">
        <v>15</v>
      </c>
      <c r="AD6" s="16" t="s">
        <v>32</v>
      </c>
      <c r="AE6" s="16" t="s">
        <v>33</v>
      </c>
      <c r="AF6" s="17" t="s">
        <v>28</v>
      </c>
      <c r="AG6" s="17" t="s">
        <v>34</v>
      </c>
      <c r="AH6" s="18" t="s">
        <v>30</v>
      </c>
      <c r="AI6" s="20" t="s">
        <v>31</v>
      </c>
      <c r="AJ6" s="20" t="s">
        <v>35</v>
      </c>
      <c r="AK6" s="20" t="s">
        <v>36</v>
      </c>
      <c r="AL6" s="20" t="s">
        <v>37</v>
      </c>
      <c r="AM6" s="16" t="s">
        <v>15</v>
      </c>
      <c r="AN6" s="6" t="s">
        <v>8</v>
      </c>
      <c r="AO6" s="16" t="s">
        <v>38</v>
      </c>
      <c r="AP6" s="17" t="s">
        <v>39</v>
      </c>
      <c r="AQ6" s="16" t="s">
        <v>40</v>
      </c>
      <c r="AR6" s="17" t="s">
        <v>15</v>
      </c>
      <c r="AS6" s="17" t="s">
        <v>26</v>
      </c>
      <c r="AT6" s="16" t="s">
        <v>41</v>
      </c>
      <c r="AU6" s="17" t="s">
        <v>28</v>
      </c>
      <c r="AV6" s="17" t="s">
        <v>42</v>
      </c>
      <c r="AW6" s="6" t="s">
        <v>30</v>
      </c>
      <c r="AX6" s="17" t="s">
        <v>39</v>
      </c>
      <c r="AY6" s="17" t="s">
        <v>15</v>
      </c>
      <c r="AZ6" s="17" t="s">
        <v>26</v>
      </c>
      <c r="BA6" s="16" t="s">
        <v>41</v>
      </c>
      <c r="BB6" s="17" t="s">
        <v>28</v>
      </c>
      <c r="BC6" s="17" t="s">
        <v>42</v>
      </c>
      <c r="BD6" s="18" t="s">
        <v>30</v>
      </c>
      <c r="BE6" s="17" t="s">
        <v>39</v>
      </c>
      <c r="BF6" s="19" t="s">
        <v>15</v>
      </c>
      <c r="BG6" s="16" t="s">
        <v>32</v>
      </c>
      <c r="BH6" s="16" t="s">
        <v>43</v>
      </c>
      <c r="BI6" s="17" t="s">
        <v>28</v>
      </c>
      <c r="BJ6" s="17" t="s">
        <v>44</v>
      </c>
      <c r="BK6" s="18" t="s">
        <v>30</v>
      </c>
      <c r="BL6" s="20" t="s">
        <v>39</v>
      </c>
      <c r="BM6" s="93"/>
      <c r="BN6" s="81"/>
      <c r="BO6" s="6" t="s">
        <v>45</v>
      </c>
      <c r="BP6" s="6" t="s">
        <v>46</v>
      </c>
      <c r="BQ6" s="21" t="s">
        <v>47</v>
      </c>
      <c r="BR6" s="21" t="s">
        <v>48</v>
      </c>
      <c r="BS6" s="6" t="s">
        <v>49</v>
      </c>
      <c r="BT6" s="23" t="s">
        <v>50</v>
      </c>
      <c r="BU6" s="88"/>
      <c r="BV6" s="24" t="s">
        <v>26</v>
      </c>
      <c r="BW6" s="24" t="s">
        <v>51</v>
      </c>
      <c r="BX6" s="24"/>
      <c r="BY6" s="24" t="s">
        <v>52</v>
      </c>
      <c r="BZ6" s="24" t="s">
        <v>53</v>
      </c>
      <c r="CA6" s="24" t="s">
        <v>28</v>
      </c>
      <c r="CB6" s="24" t="s">
        <v>54</v>
      </c>
      <c r="CC6" s="24" t="s">
        <v>55</v>
      </c>
      <c r="CD6" s="22" t="s">
        <v>56</v>
      </c>
      <c r="CE6" s="25" t="s">
        <v>57</v>
      </c>
      <c r="CF6" s="25" t="s">
        <v>58</v>
      </c>
      <c r="CG6" s="24" t="s">
        <v>59</v>
      </c>
      <c r="CH6" s="24" t="s">
        <v>30</v>
      </c>
      <c r="CI6" s="22" t="s">
        <v>104</v>
      </c>
      <c r="CJ6" s="22" t="s">
        <v>60</v>
      </c>
      <c r="CK6" s="24" t="s">
        <v>61</v>
      </c>
      <c r="CL6" s="24" t="s">
        <v>62</v>
      </c>
      <c r="CM6" s="26" t="s">
        <v>63</v>
      </c>
      <c r="CN6" s="24" t="s">
        <v>30</v>
      </c>
      <c r="CO6" s="24" t="s">
        <v>64</v>
      </c>
      <c r="CP6" s="26" t="s">
        <v>65</v>
      </c>
      <c r="CQ6" s="88"/>
      <c r="CR6" s="24" t="s">
        <v>26</v>
      </c>
      <c r="CS6" s="24" t="s">
        <v>52</v>
      </c>
      <c r="CT6" s="24"/>
      <c r="CU6" s="24" t="s">
        <v>26</v>
      </c>
      <c r="CV6" s="24" t="s">
        <v>66</v>
      </c>
      <c r="CW6" s="24" t="s">
        <v>67</v>
      </c>
      <c r="CX6" s="24" t="s">
        <v>68</v>
      </c>
      <c r="CY6" s="24" t="s">
        <v>69</v>
      </c>
      <c r="CZ6" s="24" t="s">
        <v>70</v>
      </c>
      <c r="DA6" s="24" t="s">
        <v>71</v>
      </c>
      <c r="DB6" s="24" t="s">
        <v>28</v>
      </c>
      <c r="DC6" s="24" t="s">
        <v>59</v>
      </c>
      <c r="DD6" s="24" t="s">
        <v>30</v>
      </c>
      <c r="DE6" s="22" t="s">
        <v>104</v>
      </c>
      <c r="DF6" s="22" t="s">
        <v>72</v>
      </c>
      <c r="DG6" s="21" t="s">
        <v>73</v>
      </c>
      <c r="DH6" s="24" t="s">
        <v>61</v>
      </c>
      <c r="DI6" s="24" t="s">
        <v>62</v>
      </c>
      <c r="DJ6" s="26" t="s">
        <v>63</v>
      </c>
      <c r="DK6" s="26" t="s">
        <v>65</v>
      </c>
      <c r="DL6" s="26" t="s">
        <v>65</v>
      </c>
    </row>
    <row r="7" spans="1:116" s="35" customFormat="1" ht="31.5" hidden="1" customHeight="1" x14ac:dyDescent="0.2">
      <c r="A7" s="27" t="s">
        <v>1</v>
      </c>
      <c r="B7" s="27">
        <v>1</v>
      </c>
      <c r="C7" s="27"/>
      <c r="D7" s="27"/>
      <c r="E7" s="28"/>
      <c r="F7" s="28"/>
      <c r="G7" s="28"/>
      <c r="H7" s="28"/>
      <c r="I7" s="28"/>
      <c r="J7" s="28"/>
      <c r="K7" s="29">
        <v>16</v>
      </c>
      <c r="L7" s="29"/>
      <c r="M7" s="29">
        <v>17</v>
      </c>
      <c r="N7" s="29"/>
      <c r="O7" s="27">
        <v>21</v>
      </c>
      <c r="P7" s="27">
        <v>22</v>
      </c>
      <c r="Q7" s="30"/>
      <c r="R7" s="27" t="s">
        <v>74</v>
      </c>
      <c r="S7" s="27" t="s">
        <v>75</v>
      </c>
      <c r="T7" s="27" t="s">
        <v>76</v>
      </c>
      <c r="U7" s="31"/>
      <c r="V7" s="27">
        <v>26</v>
      </c>
      <c r="W7" s="27">
        <v>27</v>
      </c>
      <c r="X7" s="30"/>
      <c r="Y7" s="27" t="s">
        <v>77</v>
      </c>
      <c r="Z7" s="27" t="s">
        <v>78</v>
      </c>
      <c r="AA7" s="27" t="s">
        <v>79</v>
      </c>
      <c r="AB7" s="27"/>
      <c r="AC7" s="27">
        <v>31</v>
      </c>
      <c r="AD7" s="30">
        <v>32</v>
      </c>
      <c r="AE7" s="30"/>
      <c r="AF7" s="27" t="s">
        <v>80</v>
      </c>
      <c r="AG7" s="27" t="s">
        <v>81</v>
      </c>
      <c r="AH7" s="27" t="s">
        <v>82</v>
      </c>
      <c r="AI7" s="32"/>
      <c r="AJ7" s="32"/>
      <c r="AK7" s="32"/>
      <c r="AL7" s="32"/>
      <c r="AM7" s="29">
        <v>16</v>
      </c>
      <c r="AN7" s="29">
        <v>17</v>
      </c>
      <c r="AO7" s="29"/>
      <c r="AP7" s="29"/>
      <c r="AQ7" s="29"/>
      <c r="AR7" s="27">
        <v>21</v>
      </c>
      <c r="AS7" s="27">
        <v>22</v>
      </c>
      <c r="AT7" s="30"/>
      <c r="AU7" s="27" t="s">
        <v>74</v>
      </c>
      <c r="AV7" s="27" t="s">
        <v>75</v>
      </c>
      <c r="AW7" s="27" t="s">
        <v>76</v>
      </c>
      <c r="AX7" s="31"/>
      <c r="AY7" s="27">
        <v>26</v>
      </c>
      <c r="AZ7" s="27">
        <v>27</v>
      </c>
      <c r="BA7" s="30"/>
      <c r="BB7" s="27" t="s">
        <v>77</v>
      </c>
      <c r="BC7" s="27" t="s">
        <v>78</v>
      </c>
      <c r="BD7" s="27" t="s">
        <v>79</v>
      </c>
      <c r="BE7" s="27"/>
      <c r="BF7" s="27">
        <v>31</v>
      </c>
      <c r="BG7" s="30">
        <v>32</v>
      </c>
      <c r="BH7" s="30"/>
      <c r="BI7" s="27" t="s">
        <v>80</v>
      </c>
      <c r="BJ7" s="27" t="s">
        <v>81</v>
      </c>
      <c r="BK7" s="27" t="s">
        <v>82</v>
      </c>
      <c r="BL7" s="32"/>
      <c r="BM7" s="32"/>
      <c r="BN7" s="29">
        <v>16</v>
      </c>
      <c r="BO7" s="29"/>
      <c r="BP7" s="29"/>
      <c r="BQ7" s="29"/>
      <c r="BR7" s="29"/>
      <c r="BS7" s="29"/>
      <c r="BT7" s="29"/>
      <c r="BU7" s="27">
        <v>21</v>
      </c>
      <c r="BV7" s="27">
        <v>22</v>
      </c>
      <c r="BW7" s="27"/>
      <c r="BX7" s="27"/>
      <c r="BY7" s="27"/>
      <c r="BZ7" s="27"/>
      <c r="CA7" s="27" t="s">
        <v>74</v>
      </c>
      <c r="CB7" s="27"/>
      <c r="CC7" s="31"/>
      <c r="CD7" s="31"/>
      <c r="CE7" s="31"/>
      <c r="CF7" s="31"/>
      <c r="CG7" s="31"/>
      <c r="CH7" s="31" t="s">
        <v>76</v>
      </c>
      <c r="CI7" s="31"/>
      <c r="CJ7" s="31"/>
      <c r="CK7" s="31"/>
      <c r="CL7" s="31"/>
      <c r="CM7" s="33"/>
      <c r="CN7" s="31"/>
      <c r="CO7" s="31"/>
      <c r="CP7" s="31"/>
      <c r="CQ7" s="31">
        <v>26</v>
      </c>
      <c r="CR7" s="31">
        <v>27</v>
      </c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 t="s">
        <v>79</v>
      </c>
      <c r="DE7" s="31"/>
      <c r="DF7" s="31"/>
      <c r="DG7" s="27"/>
      <c r="DH7" s="31"/>
      <c r="DI7" s="31"/>
      <c r="DJ7" s="34"/>
      <c r="DK7" s="34"/>
      <c r="DL7" s="32"/>
    </row>
    <row r="8" spans="1:116" s="42" customFormat="1" ht="29.45" customHeight="1" x14ac:dyDescent="0.2">
      <c r="A8" s="36"/>
      <c r="B8" s="36" t="s">
        <v>83</v>
      </c>
      <c r="C8" s="37">
        <f t="shared" ref="C8:AM8" si="0">SUM(C9:C27)</f>
        <v>53844</v>
      </c>
      <c r="D8" s="38">
        <f t="shared" si="0"/>
        <v>156644.64579000001</v>
      </c>
      <c r="E8" s="37">
        <f t="shared" si="0"/>
        <v>50977</v>
      </c>
      <c r="F8" s="38">
        <f t="shared" si="0"/>
        <v>154506.49006999997</v>
      </c>
      <c r="G8" s="36">
        <f t="shared" si="0"/>
        <v>-2138.1557199999997</v>
      </c>
      <c r="H8" s="37">
        <f t="shared" si="0"/>
        <v>51661</v>
      </c>
      <c r="I8" s="38">
        <f t="shared" si="0"/>
        <v>169124.11348</v>
      </c>
      <c r="J8" s="36">
        <f t="shared" si="0"/>
        <v>14617.623410000002</v>
      </c>
      <c r="K8" s="36">
        <f t="shared" si="0"/>
        <v>57341</v>
      </c>
      <c r="L8" s="36">
        <f t="shared" si="0"/>
        <v>46517</v>
      </c>
      <c r="M8" s="38">
        <f t="shared" si="0"/>
        <v>178747.9</v>
      </c>
      <c r="N8" s="36">
        <f t="shared" si="0"/>
        <v>9623.7865200000015</v>
      </c>
      <c r="O8" s="36">
        <f t="shared" si="0"/>
        <v>42936</v>
      </c>
      <c r="P8" s="36">
        <f t="shared" si="0"/>
        <v>3788</v>
      </c>
      <c r="Q8" s="36">
        <f t="shared" si="0"/>
        <v>3921</v>
      </c>
      <c r="R8" s="36">
        <f t="shared" si="0"/>
        <v>105246.87599999999</v>
      </c>
      <c r="S8" s="36">
        <f t="shared" si="0"/>
        <v>1578.7031400000001</v>
      </c>
      <c r="T8" s="36">
        <f t="shared" si="0"/>
        <v>106825.60000000001</v>
      </c>
      <c r="U8" s="36">
        <f t="shared" si="0"/>
        <v>103469.91605999999</v>
      </c>
      <c r="V8" s="36">
        <f t="shared" si="0"/>
        <v>14399</v>
      </c>
      <c r="W8" s="36">
        <f t="shared" si="0"/>
        <v>7589</v>
      </c>
      <c r="X8" s="36">
        <f t="shared" si="0"/>
        <v>7858</v>
      </c>
      <c r="Y8" s="36">
        <f t="shared" si="0"/>
        <v>70837.566999999995</v>
      </c>
      <c r="Z8" s="36">
        <f t="shared" si="0"/>
        <v>1062.5635050000003</v>
      </c>
      <c r="AA8" s="36">
        <f t="shared" si="0"/>
        <v>71899.899999999994</v>
      </c>
      <c r="AB8" s="36">
        <f t="shared" si="0"/>
        <v>69637.55442</v>
      </c>
      <c r="AC8" s="36">
        <f t="shared" si="0"/>
        <v>6</v>
      </c>
      <c r="AD8" s="36">
        <f t="shared" si="0"/>
        <v>5706</v>
      </c>
      <c r="AE8" s="36">
        <f t="shared" si="0"/>
        <v>5899</v>
      </c>
      <c r="AF8" s="36">
        <f t="shared" si="0"/>
        <v>22.044</v>
      </c>
      <c r="AG8" s="36">
        <f t="shared" si="0"/>
        <v>0.33066000000000001</v>
      </c>
      <c r="AH8" s="36">
        <f t="shared" si="0"/>
        <v>22.4</v>
      </c>
      <c r="AI8" s="36">
        <f t="shared" si="0"/>
        <v>21.704759999999997</v>
      </c>
      <c r="AJ8" s="36">
        <f t="shared" si="0"/>
        <v>159910.67541599998</v>
      </c>
      <c r="AK8" s="36">
        <f t="shared" si="0"/>
        <v>166307.10243264004</v>
      </c>
      <c r="AL8" s="36">
        <f t="shared" si="0"/>
        <v>13316.102432640007</v>
      </c>
      <c r="AM8" s="37">
        <f t="shared" si="0"/>
        <v>45772</v>
      </c>
      <c r="AN8" s="38">
        <f>SUM(AN9:AN27)</f>
        <v>152991</v>
      </c>
      <c r="AO8" s="36">
        <f>SUM(AO9:AO27)</f>
        <v>-25756.899999999994</v>
      </c>
      <c r="AP8" s="36">
        <f>SUM(AP9:AP27)</f>
        <v>149279.40139989599</v>
      </c>
      <c r="AQ8" s="36">
        <f>SUM(AQ9:AQ27)</f>
        <v>3711.598600104011</v>
      </c>
      <c r="AR8" s="37">
        <f>SUM(AR9:AR27)</f>
        <v>32621</v>
      </c>
      <c r="AS8" s="36"/>
      <c r="AT8" s="36"/>
      <c r="AU8" s="36">
        <f>SUM(AU9:AU27)</f>
        <v>83598.630999999994</v>
      </c>
      <c r="AV8" s="36">
        <f>SUM(AV9:AV27)</f>
        <v>1154.1626995859999</v>
      </c>
      <c r="AW8" s="36">
        <f>SUM(AW9:AW27)</f>
        <v>84753</v>
      </c>
      <c r="AX8" s="36">
        <f>SUM(AX9:AX27)</f>
        <v>83543.652628536016</v>
      </c>
      <c r="AY8" s="37">
        <f>SUM(AY9:AY27)</f>
        <v>13151</v>
      </c>
      <c r="AZ8" s="37"/>
      <c r="BA8" s="37"/>
      <c r="BB8" s="36">
        <f>SUM(BB9:BB27)</f>
        <v>67309.135999999999</v>
      </c>
      <c r="BC8" s="36">
        <f>SUM(BC9:BC27)</f>
        <v>929.26993161600012</v>
      </c>
      <c r="BD8" s="36">
        <f>SUM(BD9:BD27)</f>
        <v>68238</v>
      </c>
      <c r="BE8" s="36">
        <f>SUM(BE9:BE27)</f>
        <v>65735.748771359998</v>
      </c>
      <c r="BF8" s="37">
        <f>SUM(BF9:BF27)</f>
        <v>0</v>
      </c>
      <c r="BG8" s="37"/>
      <c r="BH8" s="37"/>
      <c r="BI8" s="36">
        <f t="shared" ref="BI8:BP8" si="1">SUM(BI9:BI27)</f>
        <v>0</v>
      </c>
      <c r="BJ8" s="36">
        <f t="shared" si="1"/>
        <v>0</v>
      </c>
      <c r="BK8" s="36">
        <f t="shared" si="1"/>
        <v>0</v>
      </c>
      <c r="BL8" s="36">
        <f t="shared" si="1"/>
        <v>0</v>
      </c>
      <c r="BM8" s="36">
        <f t="shared" si="1"/>
        <v>157342.90000000002</v>
      </c>
      <c r="BN8" s="39">
        <f t="shared" si="1"/>
        <v>416</v>
      </c>
      <c r="BO8" s="40" t="e">
        <f t="shared" si="1"/>
        <v>#REF!</v>
      </c>
      <c r="BP8" s="40" t="e">
        <f t="shared" si="1"/>
        <v>#REF!</v>
      </c>
      <c r="BQ8" s="40">
        <f>SUM(BQ9:BQ27)</f>
        <v>1446</v>
      </c>
      <c r="BR8" s="40">
        <f>SUM(BR9:BR27)</f>
        <v>1487</v>
      </c>
      <c r="BS8" s="39" t="e">
        <f>SUM(BS9:BS27)</f>
        <v>#REF!</v>
      </c>
      <c r="BT8" s="39" t="e">
        <f t="shared" ref="BT8" si="2">SUM(BT9:BT27)</f>
        <v>#REF!</v>
      </c>
      <c r="BU8" s="40">
        <f>SUM(BU9:BU27)</f>
        <v>367</v>
      </c>
      <c r="BV8" s="41"/>
      <c r="BW8" s="41"/>
      <c r="BX8" s="41"/>
      <c r="BY8" s="41"/>
      <c r="BZ8" s="41"/>
      <c r="CA8" s="41">
        <f t="shared" ref="CA8:CQ8" si="3">SUM(CA9:CA27)</f>
        <v>1070</v>
      </c>
      <c r="CB8" s="41"/>
      <c r="CC8" s="41"/>
      <c r="CD8" s="41"/>
      <c r="CE8" s="41"/>
      <c r="CF8" s="41"/>
      <c r="CG8" s="40">
        <f t="shared" si="3"/>
        <v>773</v>
      </c>
      <c r="CH8" s="40" t="e">
        <f t="shared" ref="CH8" si="4">ROUND(SUM(CH9:CH27),0)</f>
        <v>#REF!</v>
      </c>
      <c r="CI8" s="40">
        <f>ROUND(SUM(CI9:CI27),0)</f>
        <v>1132</v>
      </c>
      <c r="CJ8" s="40">
        <f>ROUND(SUM(CJ9:CJ27),0)</f>
        <v>16</v>
      </c>
      <c r="CK8" s="40">
        <f>ROUND(SUM(CK9:CK27),0)</f>
        <v>1162</v>
      </c>
      <c r="CL8" s="40">
        <f t="shared" ref="CL8" si="5">ROUND(SUM(CL9:CL27),0)</f>
        <v>16</v>
      </c>
      <c r="CM8" s="40">
        <f>ROUND(SUM(CM9:CM27),0)</f>
        <v>1144</v>
      </c>
      <c r="CN8" s="40">
        <f t="shared" ref="CN8:CP8" si="6">ROUND(SUM(CN9:CN27),0)</f>
        <v>1009</v>
      </c>
      <c r="CO8" s="40" t="e">
        <f t="shared" si="6"/>
        <v>#REF!</v>
      </c>
      <c r="CP8" s="40">
        <f t="shared" si="6"/>
        <v>1175</v>
      </c>
      <c r="CQ8" s="40">
        <f t="shared" si="3"/>
        <v>49</v>
      </c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>
        <f t="shared" ref="DB8" si="7">SUM(DB9:DB27)</f>
        <v>196</v>
      </c>
      <c r="DC8" s="40">
        <f>SUM(DC9:DC27)</f>
        <v>204</v>
      </c>
      <c r="DD8" s="40" t="e">
        <f t="shared" ref="DD8:DF8" si="8">ROUND(SUM(DD9:DD27),0)</f>
        <v>#REF!</v>
      </c>
      <c r="DE8" s="40">
        <f>ROUND(SUM(DE9:DE27),0)</f>
        <v>300</v>
      </c>
      <c r="DF8" s="40">
        <f t="shared" si="8"/>
        <v>3</v>
      </c>
      <c r="DG8" s="40" t="e">
        <f>SUM(DG9:DG27)</f>
        <v>#REF!</v>
      </c>
      <c r="DH8" s="40">
        <f>ROUND(SUM(DH9:DH27),0)</f>
        <v>308</v>
      </c>
      <c r="DI8" s="40">
        <f t="shared" ref="DI8" si="9">ROUND(SUM(DI9:DI27),0)</f>
        <v>4</v>
      </c>
      <c r="DJ8" s="40">
        <f>SUM(DJ9:DJ27)</f>
        <v>302</v>
      </c>
      <c r="DK8" s="40">
        <f>SUM(DK9:DK27)</f>
        <v>312</v>
      </c>
      <c r="DL8" s="40">
        <f>SUM(DL9:DL27)</f>
        <v>0</v>
      </c>
    </row>
    <row r="9" spans="1:116" ht="15.75" x14ac:dyDescent="0.2">
      <c r="A9" s="43">
        <v>1</v>
      </c>
      <c r="B9" s="44" t="s">
        <v>84</v>
      </c>
      <c r="C9" s="45">
        <v>2938</v>
      </c>
      <c r="D9" s="46">
        <v>7543.8190000000004</v>
      </c>
      <c r="E9" s="47">
        <v>2585</v>
      </c>
      <c r="F9" s="46">
        <v>7209.4740000000002</v>
      </c>
      <c r="G9" s="48">
        <f>F9-D9</f>
        <v>-334.34500000000025</v>
      </c>
      <c r="H9" s="47">
        <v>2640</v>
      </c>
      <c r="I9" s="46">
        <v>7483.616</v>
      </c>
      <c r="J9" s="49">
        <f t="shared" ref="J9:J27" si="10">I9-F9</f>
        <v>274.14199999999983</v>
      </c>
      <c r="K9" s="50">
        <f>+O9+V9+AC9</f>
        <v>2489</v>
      </c>
      <c r="L9" s="47">
        <v>2357</v>
      </c>
      <c r="M9" s="51">
        <f t="shared" ref="M9:M27" si="11">ROUND(T9+AA9+AH9,1)</f>
        <v>7463.9</v>
      </c>
      <c r="N9" s="50">
        <f t="shared" ref="N9:N27" si="12">M9-I9</f>
        <v>-19.716000000000349</v>
      </c>
      <c r="O9" s="52">
        <v>1968</v>
      </c>
      <c r="P9" s="53">
        <v>197</v>
      </c>
      <c r="Q9" s="54">
        <v>204</v>
      </c>
      <c r="R9" s="55">
        <f>((O9*P9*1)+(O9*Q9*11))/1000</f>
        <v>4803.8879999999999</v>
      </c>
      <c r="S9" s="56">
        <f>+R9*1.5%</f>
        <v>72.058319999999995</v>
      </c>
      <c r="T9" s="57">
        <f>ROUND(R9+S9,1)</f>
        <v>4875.8999999999996</v>
      </c>
      <c r="U9" s="56">
        <f>((O9*P9*12)/1000)*1.015</f>
        <v>4722.137279999999</v>
      </c>
      <c r="V9" s="52">
        <v>521</v>
      </c>
      <c r="W9" s="53">
        <v>395</v>
      </c>
      <c r="X9" s="54">
        <v>409</v>
      </c>
      <c r="Y9" s="56">
        <f>((V9*W9*1)+(V9*X9*11))/1000</f>
        <v>2549.7739999999999</v>
      </c>
      <c r="Z9" s="56">
        <f>+Y9*1.5%</f>
        <v>38.246609999999997</v>
      </c>
      <c r="AA9" s="57">
        <f>ROUND(Y9+Z9,1)</f>
        <v>2588</v>
      </c>
      <c r="AB9" s="56">
        <f>((V9*W9*12)/1000)*1.015</f>
        <v>2506.5830999999998</v>
      </c>
      <c r="AC9" s="58"/>
      <c r="AD9" s="54">
        <v>297</v>
      </c>
      <c r="AE9" s="54">
        <v>307</v>
      </c>
      <c r="AF9" s="56">
        <f>((AC9*AD9*1)+(AC9*AE9*11))/1000</f>
        <v>0</v>
      </c>
      <c r="AG9" s="56">
        <f>+AF9*1.5%</f>
        <v>0</v>
      </c>
      <c r="AH9" s="57">
        <f>ROUND(AF9+AG9,1)</f>
        <v>0</v>
      </c>
      <c r="AI9" s="56">
        <f>((AC9*AD9*12)/1000)*1.015</f>
        <v>0</v>
      </c>
      <c r="AJ9" s="50">
        <v>7638.6372000000001</v>
      </c>
      <c r="AK9" s="51">
        <f>AJ9*1.04</f>
        <v>7944.1826880000008</v>
      </c>
      <c r="AL9" s="50">
        <f>AK9-AN9</f>
        <v>841.18268800000078</v>
      </c>
      <c r="AM9" s="53">
        <f t="shared" ref="AM9:AM27" si="13">+AR9+AY9+BF9</f>
        <v>2220</v>
      </c>
      <c r="AN9" s="51">
        <f t="shared" ref="AN9:AN27" si="14">ROUND(AW9+BD9+BK9,0)</f>
        <v>7103</v>
      </c>
      <c r="AO9" s="50">
        <f>AN9-M9</f>
        <v>-360.89999999999964</v>
      </c>
      <c r="AP9" s="50">
        <f t="shared" ref="AP9:AP27" si="15">AX9+BE9+BL9</f>
        <v>7155.7509450239995</v>
      </c>
      <c r="AQ9" s="50">
        <f>AN9-AP9</f>
        <v>-52.75094502399952</v>
      </c>
      <c r="AR9" s="52">
        <v>1701</v>
      </c>
      <c r="AS9" s="53">
        <v>221</v>
      </c>
      <c r="AT9" s="54">
        <v>213</v>
      </c>
      <c r="AU9" s="55">
        <f t="shared" ref="AU9:AU27" si="16">((AR9*AS9*1)+(AR9*AT9*11))/1000</f>
        <v>4361.3639999999996</v>
      </c>
      <c r="AV9" s="56">
        <f>+AU9*1.3806%</f>
        <v>60.212991383999999</v>
      </c>
      <c r="AW9" s="57">
        <f>ROUND(AU9+AV9,0)</f>
        <v>4422</v>
      </c>
      <c r="AX9" s="56">
        <f t="shared" ref="AX9:AX27" si="17">((AR9*AS9*12)/1000)*1.013806</f>
        <v>4573.3315839119996</v>
      </c>
      <c r="AY9" s="53">
        <v>519</v>
      </c>
      <c r="AZ9" s="53">
        <v>409</v>
      </c>
      <c r="BA9" s="54">
        <v>426</v>
      </c>
      <c r="BB9" s="56">
        <f>((AY9*AZ9*1)+(AY9*BA9*11))/1000</f>
        <v>2644.3049999999998</v>
      </c>
      <c r="BC9" s="56">
        <f>+BB9*1.3806%</f>
        <v>36.50727483</v>
      </c>
      <c r="BD9" s="57">
        <f>ROUND(BB9+BC9,0)</f>
        <v>2681</v>
      </c>
      <c r="BE9" s="56">
        <f>((AY9*AZ9*12)/1000)*1.013806</f>
        <v>2582.4193611119999</v>
      </c>
      <c r="BF9" s="58"/>
      <c r="BG9" s="54">
        <v>307</v>
      </c>
      <c r="BH9" s="54">
        <v>319</v>
      </c>
      <c r="BI9" s="56">
        <f>((BF9*BG9*1)+(BF9*BH9*11))/1000</f>
        <v>0</v>
      </c>
      <c r="BJ9" s="56">
        <f>+BI9*1.3806%</f>
        <v>0</v>
      </c>
      <c r="BK9" s="57">
        <f t="shared" ref="BK9:BK27" si="18">ROUND(BI9+BJ9,1)</f>
        <v>0</v>
      </c>
      <c r="BL9" s="56">
        <f t="shared" ref="BL9:BL27" si="19">((BF9*BG9*12)/1000)*1.013806</f>
        <v>0</v>
      </c>
      <c r="BM9" s="56">
        <v>7506</v>
      </c>
      <c r="BN9" s="59">
        <f>BU9+CQ9</f>
        <v>41</v>
      </c>
      <c r="BO9" s="60" t="e">
        <f>ROUND(CO9+DG9,0)</f>
        <v>#REF!</v>
      </c>
      <c r="BP9" s="60" t="e">
        <f>CO9+#REF!</f>
        <v>#REF!</v>
      </c>
      <c r="BQ9" s="60">
        <f>CM9+DJ9</f>
        <v>149</v>
      </c>
      <c r="BR9" s="60">
        <f>CP9+DK9</f>
        <v>153</v>
      </c>
      <c r="BS9" s="61" t="e">
        <f>BR9-#REF!</f>
        <v>#REF!</v>
      </c>
      <c r="BT9" s="61" t="e">
        <f>BR9-#REF!</f>
        <v>#REF!</v>
      </c>
      <c r="BU9" s="62">
        <v>34</v>
      </c>
      <c r="BV9" s="59">
        <f>ROUND(158*1.4,0)</f>
        <v>221</v>
      </c>
      <c r="BW9" s="59">
        <f>ROUND(158*1.055,0)</f>
        <v>167</v>
      </c>
      <c r="BX9" s="59">
        <f>ROUND(BW9*1.045,0)</f>
        <v>175</v>
      </c>
      <c r="BY9" s="59">
        <v>167</v>
      </c>
      <c r="BZ9" s="59">
        <f>ROUND(BY9*1.045,0)</f>
        <v>175</v>
      </c>
      <c r="CA9" s="59">
        <f>ROUND(BZ9*1.045,0)</f>
        <v>183</v>
      </c>
      <c r="CB9" s="59">
        <v>175</v>
      </c>
      <c r="CC9" s="59">
        <f>ROUND(CB9*1.045,0)</f>
        <v>183</v>
      </c>
      <c r="CD9" s="59">
        <f>ROUND(CC9*1.4,0)</f>
        <v>256</v>
      </c>
      <c r="CE9" s="59">
        <f>ROUND(CB9*1.073,0)</f>
        <v>188</v>
      </c>
      <c r="CF9" s="59">
        <f>ROUND(CE9*1.4,0)</f>
        <v>263</v>
      </c>
      <c r="CG9" s="63">
        <f>ROUND(BU9*BZ9*12/1000,0)</f>
        <v>71</v>
      </c>
      <c r="CH9" s="64" t="e">
        <f>ROUND(CA9+#REF!,0)</f>
        <v>#REF!</v>
      </c>
      <c r="CI9" s="64">
        <f>ROUND(BU9*CD9*12/1000,0)</f>
        <v>104</v>
      </c>
      <c r="CJ9" s="64">
        <f>+CI9*1.3806%</f>
        <v>1.435824</v>
      </c>
      <c r="CK9" s="64">
        <f>ROUND(BU9*CF9*12/1000,0)</f>
        <v>107</v>
      </c>
      <c r="CL9" s="64">
        <f>+CK9*1.3806%</f>
        <v>1.4772420000000002</v>
      </c>
      <c r="CM9" s="65">
        <f>ROUND(CI9+CJ9,0)</f>
        <v>105</v>
      </c>
      <c r="CN9" s="65">
        <f>ROUND(CJ9+CK9,0)</f>
        <v>108</v>
      </c>
      <c r="CO9" s="65">
        <f>ROUND(CK9+CL9,0)</f>
        <v>108</v>
      </c>
      <c r="CP9" s="65">
        <f>ROUND(CK9+CL9,0)</f>
        <v>108</v>
      </c>
      <c r="CQ9" s="59">
        <v>7</v>
      </c>
      <c r="CR9" s="59">
        <f>ROUND(316*1.4,0)</f>
        <v>442</v>
      </c>
      <c r="CS9" s="59">
        <f>ROUND(316*1.055,0)</f>
        <v>333</v>
      </c>
      <c r="CT9" s="59">
        <f>ROUND(333*1.045,0)</f>
        <v>348</v>
      </c>
      <c r="CU9" s="59">
        <v>333</v>
      </c>
      <c r="CV9" s="59">
        <f>CU9*1.045</f>
        <v>347.98499999999996</v>
      </c>
      <c r="CW9" s="59">
        <v>348</v>
      </c>
      <c r="CX9" s="59">
        <f>ROUND(CW9*1.045,0)</f>
        <v>364</v>
      </c>
      <c r="CY9" s="59">
        <f>ROUND(CW9*1.073,0)</f>
        <v>373</v>
      </c>
      <c r="CZ9" s="59">
        <f>ROUND(CX9*1.4,0)</f>
        <v>510</v>
      </c>
      <c r="DA9" s="59">
        <f>ROUND(CY9*1.4,0)</f>
        <v>522</v>
      </c>
      <c r="DB9" s="59">
        <f>ROUND((CQ9*CU9*12)/1000,0)</f>
        <v>28</v>
      </c>
      <c r="DC9" s="59">
        <f>ROUND(CQ9*CV9*12/1000,0)</f>
        <v>29</v>
      </c>
      <c r="DD9" s="64" t="e">
        <f>ROUND(#REF!+#REF!,0)</f>
        <v>#REF!</v>
      </c>
      <c r="DE9" s="59">
        <f>ROUND(CQ9*CZ9*12/1000,0)</f>
        <v>43</v>
      </c>
      <c r="DF9" s="59">
        <f>DE9*1.3806%</f>
        <v>0.59365800000000002</v>
      </c>
      <c r="DG9" s="60" t="e">
        <f>ROUND(DC9+#REF!,0)</f>
        <v>#REF!</v>
      </c>
      <c r="DH9" s="59">
        <f>ROUND(CQ9*DA9*12/1000,0)</f>
        <v>44</v>
      </c>
      <c r="DI9" s="59">
        <f>DH9*1.3806%</f>
        <v>0.607464</v>
      </c>
      <c r="DJ9" s="65">
        <f>ROUND(DE9+DF9,0)</f>
        <v>44</v>
      </c>
      <c r="DK9" s="65">
        <f>ROUND(DH9+DI9,0)</f>
        <v>45</v>
      </c>
      <c r="DL9" s="65">
        <f>ROUND(,0)</f>
        <v>0</v>
      </c>
    </row>
    <row r="10" spans="1:116" ht="15.75" x14ac:dyDescent="0.2">
      <c r="A10" s="43">
        <v>2</v>
      </c>
      <c r="B10" s="44" t="s">
        <v>85</v>
      </c>
      <c r="C10" s="45">
        <v>2677</v>
      </c>
      <c r="D10" s="46">
        <v>7756.7839999999997</v>
      </c>
      <c r="E10" s="47">
        <v>2555</v>
      </c>
      <c r="F10" s="46">
        <v>7824.8779999999997</v>
      </c>
      <c r="G10" s="48">
        <f t="shared" ref="G10:G27" si="20">F10-D10</f>
        <v>68.094000000000051</v>
      </c>
      <c r="H10" s="47">
        <v>1644</v>
      </c>
      <c r="I10" s="46">
        <v>7636.4489999999996</v>
      </c>
      <c r="J10" s="49">
        <f t="shared" si="10"/>
        <v>-188.42900000000009</v>
      </c>
      <c r="K10" s="50">
        <f t="shared" ref="K10:K27" si="21">+O10+V10+AC10</f>
        <v>2648</v>
      </c>
      <c r="L10" s="47">
        <v>2018</v>
      </c>
      <c r="M10" s="51">
        <f t="shared" si="11"/>
        <v>8134.3</v>
      </c>
      <c r="N10" s="50">
        <f t="shared" si="12"/>
        <v>497.85100000000057</v>
      </c>
      <c r="O10" s="52">
        <v>2016</v>
      </c>
      <c r="P10" s="53">
        <v>197</v>
      </c>
      <c r="Q10" s="54">
        <v>204</v>
      </c>
      <c r="R10" s="55">
        <f t="shared" ref="R10:R27" si="22">((O10*P10*1)+(O10*Q10*11))/1000</f>
        <v>4921.0559999999996</v>
      </c>
      <c r="S10" s="56">
        <f t="shared" ref="S10:S27" si="23">+R10*1.5%</f>
        <v>73.815839999999994</v>
      </c>
      <c r="T10" s="57">
        <f t="shared" ref="T10:T27" si="24">ROUND(R10+S10,1)</f>
        <v>4994.8999999999996</v>
      </c>
      <c r="U10" s="56">
        <f t="shared" ref="U10:U27" si="25">((O10*P10*12)/1000)*1.015</f>
        <v>4837.3113599999988</v>
      </c>
      <c r="V10" s="52">
        <v>632</v>
      </c>
      <c r="W10" s="53">
        <v>395</v>
      </c>
      <c r="X10" s="54">
        <v>409</v>
      </c>
      <c r="Y10" s="56">
        <f>((V10*W10*1)+(V10*X10*11))/1000</f>
        <v>3093.0079999999998</v>
      </c>
      <c r="Z10" s="56">
        <f>+Y10*1.5%</f>
        <v>46.395119999999999</v>
      </c>
      <c r="AA10" s="57">
        <f>ROUND(Y10+Z10,1)</f>
        <v>3139.4</v>
      </c>
      <c r="AB10" s="56">
        <f t="shared" ref="AB10:AB27" si="26">((V10*W10*12)/1000)*1.015</f>
        <v>3040.6151999999997</v>
      </c>
      <c r="AC10" s="58"/>
      <c r="AD10" s="54">
        <v>297</v>
      </c>
      <c r="AE10" s="54">
        <v>307</v>
      </c>
      <c r="AF10" s="56">
        <f>((AC10*AD10*1)+(AC10*AE10*11))/1000</f>
        <v>0</v>
      </c>
      <c r="AG10" s="56">
        <f>+AF10*1.5%</f>
        <v>0</v>
      </c>
      <c r="AH10" s="57">
        <f>ROUND(AF10+AG10,1)</f>
        <v>0</v>
      </c>
      <c r="AI10" s="56">
        <f t="shared" ref="AI10:AI27" si="27">((AC10*AD10*12)/1000)*1.015</f>
        <v>0</v>
      </c>
      <c r="AJ10" s="50">
        <v>6486.21</v>
      </c>
      <c r="AK10" s="51">
        <f t="shared" ref="AK10:AK27" si="28">AJ10*1.04</f>
        <v>6745.6584000000003</v>
      </c>
      <c r="AL10" s="50">
        <f t="shared" ref="AL10:AL27" si="29">AK10-AN10</f>
        <v>863.65840000000026</v>
      </c>
      <c r="AM10" s="53">
        <f t="shared" si="13"/>
        <v>1790</v>
      </c>
      <c r="AN10" s="51">
        <f t="shared" si="14"/>
        <v>5882</v>
      </c>
      <c r="AO10" s="50">
        <f t="shared" ref="AO10:AO27" si="30">AN10-M10</f>
        <v>-2252.3000000000002</v>
      </c>
      <c r="AP10" s="50">
        <f t="shared" si="15"/>
        <v>5908.1612814239998</v>
      </c>
      <c r="AQ10" s="50">
        <f t="shared" ref="AQ10:AQ27" si="31">AN10-AP10</f>
        <v>-26.161281423999753</v>
      </c>
      <c r="AR10" s="52">
        <v>1311</v>
      </c>
      <c r="AS10" s="53">
        <v>221</v>
      </c>
      <c r="AT10" s="54">
        <v>213</v>
      </c>
      <c r="AU10" s="55">
        <f t="shared" si="16"/>
        <v>3361.404</v>
      </c>
      <c r="AV10" s="56">
        <f t="shared" ref="AV10:AV27" si="32">+AU10*1.3806%</f>
        <v>46.407543623999999</v>
      </c>
      <c r="AW10" s="57">
        <f t="shared" ref="AW10:AW27" si="33">ROUND(AU10+AV10,0)</f>
        <v>3408</v>
      </c>
      <c r="AX10" s="56">
        <f t="shared" si="17"/>
        <v>3524.7723142320001</v>
      </c>
      <c r="AY10" s="53">
        <v>479</v>
      </c>
      <c r="AZ10" s="53">
        <v>409</v>
      </c>
      <c r="BA10" s="54">
        <v>426</v>
      </c>
      <c r="BB10" s="56">
        <f>((AY10*AZ10*1)+(AY10*BA10*11))/1000</f>
        <v>2440.5050000000001</v>
      </c>
      <c r="BC10" s="56">
        <f>+BB10*1.3806%</f>
        <v>33.693612030000004</v>
      </c>
      <c r="BD10" s="57">
        <f t="shared" ref="BD10:BD27" si="34">ROUND(BB10+BC10,0)</f>
        <v>2474</v>
      </c>
      <c r="BE10" s="56">
        <f t="shared" ref="BE10:BE27" si="35">((AY10*AZ10*12)/1000)*1.013806</f>
        <v>2383.3889671919997</v>
      </c>
      <c r="BF10" s="58"/>
      <c r="BG10" s="54">
        <v>307</v>
      </c>
      <c r="BH10" s="54">
        <v>319</v>
      </c>
      <c r="BI10" s="56">
        <f>((BF10*BG10*1)+(BF10*BH10*11))/1000</f>
        <v>0</v>
      </c>
      <c r="BJ10" s="56">
        <f t="shared" ref="BJ10:BJ27" si="36">+BI10*1.3806%</f>
        <v>0</v>
      </c>
      <c r="BK10" s="57">
        <f t="shared" si="18"/>
        <v>0</v>
      </c>
      <c r="BL10" s="56">
        <f t="shared" si="19"/>
        <v>0</v>
      </c>
      <c r="BM10" s="56">
        <v>6322.5</v>
      </c>
      <c r="BN10" s="59">
        <f>BU10+CQ10</f>
        <v>6</v>
      </c>
      <c r="BO10" s="60" t="e">
        <f>ROUND(CO10+DG10,0)</f>
        <v>#REF!</v>
      </c>
      <c r="BP10" s="60" t="e">
        <f>CO10+#REF!</f>
        <v>#REF!</v>
      </c>
      <c r="BQ10" s="60">
        <f>CM10+DJ10</f>
        <v>18</v>
      </c>
      <c r="BR10" s="60">
        <f>CP10+DK10</f>
        <v>19</v>
      </c>
      <c r="BS10" s="61" t="e">
        <f>BR10-#REF!</f>
        <v>#REF!</v>
      </c>
      <c r="BT10" s="61" t="e">
        <f>BR10-#REF!</f>
        <v>#REF!</v>
      </c>
      <c r="BU10" s="62">
        <v>6</v>
      </c>
      <c r="BV10" s="59">
        <f t="shared" ref="BV10:BV27" si="37">ROUND(158*1.4,0)</f>
        <v>221</v>
      </c>
      <c r="BW10" s="59">
        <f t="shared" ref="BW10:BW27" si="38">ROUND(158*1.055,0)</f>
        <v>167</v>
      </c>
      <c r="BX10" s="59">
        <f t="shared" ref="BX10:BX27" si="39">ROUND(BW10*1.045,0)</f>
        <v>175</v>
      </c>
      <c r="BY10" s="59">
        <v>167</v>
      </c>
      <c r="BZ10" s="59">
        <f>ROUND(BY10*1.045,0)</f>
        <v>175</v>
      </c>
      <c r="CA10" s="66">
        <f>ROUND((BU10*BV10*12)/1000,0)</f>
        <v>16</v>
      </c>
      <c r="CB10" s="59">
        <v>175</v>
      </c>
      <c r="CC10" s="59">
        <f t="shared" ref="CC10:CC27" si="40">ROUND(CB10*1.045,0)</f>
        <v>183</v>
      </c>
      <c r="CD10" s="59">
        <f>ROUND(CC10*1.4,0)</f>
        <v>256</v>
      </c>
      <c r="CE10" s="59">
        <f>ROUND(CB10*1.073,0)</f>
        <v>188</v>
      </c>
      <c r="CF10" s="59">
        <f t="shared" ref="CF10:CF27" si="41">ROUND(CE10*1.4,0)</f>
        <v>263</v>
      </c>
      <c r="CG10" s="63">
        <f>ROUND(BU10*BZ10*12/1000,0)</f>
        <v>13</v>
      </c>
      <c r="CH10" s="64" t="e">
        <f>ROUND(CA10+#REF!,0)</f>
        <v>#REF!</v>
      </c>
      <c r="CI10" s="64">
        <f>ROUND(BU10*CD10*12/1000,0)</f>
        <v>18</v>
      </c>
      <c r="CJ10" s="64">
        <f>+CI10*1.3806%</f>
        <v>0.24850800000000001</v>
      </c>
      <c r="CK10" s="64">
        <f>ROUND(BU10*CF10*12/1000,0)</f>
        <v>19</v>
      </c>
      <c r="CL10" s="64">
        <f>+CK10*1.3806%</f>
        <v>0.26231399999999999</v>
      </c>
      <c r="CM10" s="65">
        <f>ROUND(CI10+CJ10,0)</f>
        <v>18</v>
      </c>
      <c r="CN10" s="67">
        <f>ROUND((BU10*BV10*12)/1000*1.013806,0)</f>
        <v>16</v>
      </c>
      <c r="CO10" s="67" t="e">
        <f>ROUND(CG10+#REF!,0)</f>
        <v>#REF!</v>
      </c>
      <c r="CP10" s="65">
        <f>ROUND(CK10+CL10,0)</f>
        <v>19</v>
      </c>
      <c r="CQ10" s="59"/>
      <c r="CR10" s="59">
        <f>ROUND(316*1.4,0)</f>
        <v>442</v>
      </c>
      <c r="CS10" s="59">
        <f>ROUND(316*1.055,0)</f>
        <v>333</v>
      </c>
      <c r="CT10" s="59">
        <f t="shared" ref="CT10:CT27" si="42">ROUND(333*1.045,0)</f>
        <v>348</v>
      </c>
      <c r="CU10" s="59">
        <v>333</v>
      </c>
      <c r="CV10" s="59">
        <f>CU10*1.045</f>
        <v>347.98499999999996</v>
      </c>
      <c r="CW10" s="59">
        <v>348</v>
      </c>
      <c r="CX10" s="59">
        <f>ROUND(CW10*1.045,0)</f>
        <v>364</v>
      </c>
      <c r="CY10" s="59">
        <f t="shared" ref="CY10:CY27" si="43">ROUND(CW10*1.073,0)</f>
        <v>373</v>
      </c>
      <c r="CZ10" s="59">
        <f>ROUND(CX10*1.4,0)</f>
        <v>510</v>
      </c>
      <c r="DA10" s="59">
        <f>ROUND(CY10*1.4,0)</f>
        <v>522</v>
      </c>
      <c r="DB10" s="59">
        <f>ROUND((CQ10*CU10*12)/1000,0)</f>
        <v>0</v>
      </c>
      <c r="DC10" s="59">
        <f>ROUND(CQ10*CV10*12/1000,0)</f>
        <v>0</v>
      </c>
      <c r="DD10" s="64" t="e">
        <f>ROUND(#REF!+#REF!,0)</f>
        <v>#REF!</v>
      </c>
      <c r="DE10" s="59">
        <f>ROUND(CQ10*CZ10*12/1000,0)</f>
        <v>0</v>
      </c>
      <c r="DF10" s="59">
        <f>DC10*1.3806%</f>
        <v>0</v>
      </c>
      <c r="DG10" s="60" t="e">
        <f>ROUND(#REF!+#REF!,0)</f>
        <v>#REF!</v>
      </c>
      <c r="DH10" s="59">
        <f>ROUND(CQ10*DA10*12/1000,0)</f>
        <v>0</v>
      </c>
      <c r="DI10" s="59">
        <f>DE10*1.3806%</f>
        <v>0</v>
      </c>
      <c r="DJ10" s="65">
        <f>ROUND(DE10+DF10,0)</f>
        <v>0</v>
      </c>
      <c r="DK10" s="65">
        <f>ROUND(DH10+DI10,0)</f>
        <v>0</v>
      </c>
      <c r="DL10" s="68"/>
    </row>
    <row r="11" spans="1:116" ht="15.75" x14ac:dyDescent="0.2">
      <c r="A11" s="43">
        <v>3</v>
      </c>
      <c r="B11" s="44" t="s">
        <v>86</v>
      </c>
      <c r="C11" s="45">
        <v>5280</v>
      </c>
      <c r="D11" s="46">
        <v>14944.561</v>
      </c>
      <c r="E11" s="47">
        <v>5013</v>
      </c>
      <c r="F11" s="46">
        <v>15237.824000000001</v>
      </c>
      <c r="G11" s="48">
        <f t="shared" si="20"/>
        <v>293.26300000000083</v>
      </c>
      <c r="H11" s="47">
        <v>4906</v>
      </c>
      <c r="I11" s="46">
        <v>16570.543000000001</v>
      </c>
      <c r="J11" s="49">
        <f t="shared" si="10"/>
        <v>1332.719000000001</v>
      </c>
      <c r="K11" s="50">
        <f t="shared" si="21"/>
        <v>5533</v>
      </c>
      <c r="L11" s="47">
        <v>4749</v>
      </c>
      <c r="M11" s="51">
        <f t="shared" si="11"/>
        <v>16952.8</v>
      </c>
      <c r="N11" s="50">
        <f t="shared" si="12"/>
        <v>382.25699999999779</v>
      </c>
      <c r="O11" s="52">
        <v>4230</v>
      </c>
      <c r="P11" s="53">
        <v>197</v>
      </c>
      <c r="Q11" s="54">
        <v>204</v>
      </c>
      <c r="R11" s="55">
        <f t="shared" si="22"/>
        <v>10325.43</v>
      </c>
      <c r="S11" s="56">
        <f t="shared" si="23"/>
        <v>154.88145</v>
      </c>
      <c r="T11" s="57">
        <f t="shared" si="24"/>
        <v>10480.299999999999</v>
      </c>
      <c r="U11" s="56">
        <f t="shared" si="25"/>
        <v>10149.715799999998</v>
      </c>
      <c r="V11" s="52">
        <v>1303</v>
      </c>
      <c r="W11" s="53">
        <v>395</v>
      </c>
      <c r="X11" s="54">
        <v>409</v>
      </c>
      <c r="Y11" s="56">
        <f t="shared" ref="Y11:Y27" si="44">((V11*W11*1)+(V11*X11*11))/1000</f>
        <v>6376.8819999999996</v>
      </c>
      <c r="Z11" s="56">
        <f t="shared" ref="Z11:Z27" si="45">+Y11*1.5%</f>
        <v>95.653229999999994</v>
      </c>
      <c r="AA11" s="57">
        <f t="shared" ref="AA11:AA27" si="46">ROUND(Y11+Z11,1)</f>
        <v>6472.5</v>
      </c>
      <c r="AB11" s="56">
        <f t="shared" si="26"/>
        <v>6268.8633</v>
      </c>
      <c r="AC11" s="58"/>
      <c r="AD11" s="54">
        <v>297</v>
      </c>
      <c r="AE11" s="54">
        <v>307</v>
      </c>
      <c r="AF11" s="56">
        <f>((AC11*AD11*1)+(AC11*AE11*11))/1000</f>
        <v>0</v>
      </c>
      <c r="AG11" s="56">
        <f>+AF11*1.5%</f>
        <v>0</v>
      </c>
      <c r="AH11" s="57">
        <f>ROUND(AF11+AG11,1)</f>
        <v>0</v>
      </c>
      <c r="AI11" s="56">
        <f t="shared" si="27"/>
        <v>0</v>
      </c>
      <c r="AJ11" s="50">
        <v>16009.8228</v>
      </c>
      <c r="AK11" s="51">
        <f t="shared" si="28"/>
        <v>16650.215712000001</v>
      </c>
      <c r="AL11" s="50">
        <f t="shared" si="29"/>
        <v>1665.2157120000011</v>
      </c>
      <c r="AM11" s="53">
        <f t="shared" si="13"/>
        <v>4594</v>
      </c>
      <c r="AN11" s="51">
        <f t="shared" si="14"/>
        <v>14985</v>
      </c>
      <c r="AO11" s="50">
        <f t="shared" si="30"/>
        <v>-1967.7999999999993</v>
      </c>
      <c r="AP11" s="50">
        <f t="shared" si="15"/>
        <v>15064.046028623998</v>
      </c>
      <c r="AQ11" s="50">
        <f t="shared" si="31"/>
        <v>-79.046028623997699</v>
      </c>
      <c r="AR11" s="52">
        <v>3408</v>
      </c>
      <c r="AS11" s="53">
        <v>221</v>
      </c>
      <c r="AT11" s="54">
        <v>213</v>
      </c>
      <c r="AU11" s="55">
        <f t="shared" si="16"/>
        <v>8738.1119999999992</v>
      </c>
      <c r="AV11" s="56">
        <f t="shared" si="32"/>
        <v>120.63837427199999</v>
      </c>
      <c r="AW11" s="57">
        <f t="shared" si="33"/>
        <v>8859</v>
      </c>
      <c r="AX11" s="56">
        <f t="shared" si="17"/>
        <v>9162.7948488959992</v>
      </c>
      <c r="AY11" s="53">
        <v>1186</v>
      </c>
      <c r="AZ11" s="53">
        <v>409</v>
      </c>
      <c r="BA11" s="54">
        <v>426</v>
      </c>
      <c r="BB11" s="56">
        <f t="shared" ref="BB11:BB27" si="47">((AY11*AZ11*1)+(AY11*BA11*11))/1000</f>
        <v>6042.67</v>
      </c>
      <c r="BC11" s="56">
        <f t="shared" ref="BC11:BC27" si="48">+BB11*1.3806%</f>
        <v>83.425102020000011</v>
      </c>
      <c r="BD11" s="57">
        <f t="shared" si="34"/>
        <v>6126</v>
      </c>
      <c r="BE11" s="56">
        <f t="shared" si="35"/>
        <v>5901.2511797279994</v>
      </c>
      <c r="BF11" s="58"/>
      <c r="BG11" s="54">
        <v>307</v>
      </c>
      <c r="BH11" s="54">
        <v>319</v>
      </c>
      <c r="BI11" s="56">
        <f>((BF11*BG11*1)+(BF11*BH11*11))/1000</f>
        <v>0</v>
      </c>
      <c r="BJ11" s="56">
        <f t="shared" si="36"/>
        <v>0</v>
      </c>
      <c r="BK11" s="57">
        <f t="shared" si="18"/>
        <v>0</v>
      </c>
      <c r="BL11" s="56">
        <f t="shared" si="19"/>
        <v>0</v>
      </c>
      <c r="BM11" s="56">
        <v>15981.2</v>
      </c>
      <c r="BN11" s="59">
        <f>BU11+CQ11</f>
        <v>74</v>
      </c>
      <c r="BO11" s="60" t="e">
        <f>ROUND(CO11+DG11,0)</f>
        <v>#REF!</v>
      </c>
      <c r="BP11" s="60" t="e">
        <f>CO11+#REF!</f>
        <v>#REF!</v>
      </c>
      <c r="BQ11" s="60">
        <f>CM11+DJ11</f>
        <v>249</v>
      </c>
      <c r="BR11" s="60">
        <f>CP11+DK11</f>
        <v>257</v>
      </c>
      <c r="BS11" s="61" t="e">
        <f>BR11-#REF!</f>
        <v>#REF!</v>
      </c>
      <c r="BT11" s="61" t="e">
        <f>BR11-#REF!</f>
        <v>#REF!</v>
      </c>
      <c r="BU11" s="62">
        <v>68</v>
      </c>
      <c r="BV11" s="59">
        <f t="shared" si="37"/>
        <v>221</v>
      </c>
      <c r="BW11" s="59">
        <f t="shared" si="38"/>
        <v>167</v>
      </c>
      <c r="BX11" s="59">
        <f t="shared" si="39"/>
        <v>175</v>
      </c>
      <c r="BY11" s="59">
        <v>167</v>
      </c>
      <c r="BZ11" s="59">
        <f t="shared" ref="BZ11:BZ27" si="49">ROUND(BY11*1.045,0)</f>
        <v>175</v>
      </c>
      <c r="CA11" s="66">
        <f>ROUND((BU11*BV11*12)/1000,0)</f>
        <v>180</v>
      </c>
      <c r="CB11" s="59">
        <v>175</v>
      </c>
      <c r="CC11" s="59">
        <f t="shared" si="40"/>
        <v>183</v>
      </c>
      <c r="CD11" s="59">
        <f>ROUND(CC11*1.4,0)</f>
        <v>256</v>
      </c>
      <c r="CE11" s="59">
        <f>ROUND(CB11*1.073,0)</f>
        <v>188</v>
      </c>
      <c r="CF11" s="59">
        <f t="shared" si="41"/>
        <v>263</v>
      </c>
      <c r="CG11" s="63">
        <f>ROUND(BU11*BZ11*12/1000,0)</f>
        <v>143</v>
      </c>
      <c r="CH11" s="64" t="e">
        <f>ROUND(CA11+#REF!,0)</f>
        <v>#REF!</v>
      </c>
      <c r="CI11" s="64">
        <f>ROUND(BU11*CD11*12/1000,0)</f>
        <v>209</v>
      </c>
      <c r="CJ11" s="64">
        <f t="shared" ref="CJ11:CJ27" si="50">+CI11*1.3806%</f>
        <v>2.8854540000000002</v>
      </c>
      <c r="CK11" s="64">
        <f>ROUND(BU11*CF11*12/1000,0)</f>
        <v>215</v>
      </c>
      <c r="CL11" s="64">
        <f t="shared" ref="CL11:CL27" si="51">+CK11*1.3806%</f>
        <v>2.9682900000000001</v>
      </c>
      <c r="CM11" s="65">
        <f>ROUND(CI11+CJ11,0)</f>
        <v>212</v>
      </c>
      <c r="CN11" s="67">
        <f>ROUND((BU11*BV11*12)/1000*1.013806,0)</f>
        <v>183</v>
      </c>
      <c r="CO11" s="67" t="e">
        <f>ROUND(CG11+#REF!,0)</f>
        <v>#REF!</v>
      </c>
      <c r="CP11" s="65">
        <f>ROUND(CK11+CL11,0)</f>
        <v>218</v>
      </c>
      <c r="CQ11" s="59">
        <v>6</v>
      </c>
      <c r="CR11" s="59">
        <f>ROUND(316*1.4,0)</f>
        <v>442</v>
      </c>
      <c r="CS11" s="59">
        <f t="shared" ref="CS11:CS27" si="52">ROUND(316*1.055,0)</f>
        <v>333</v>
      </c>
      <c r="CT11" s="59">
        <f t="shared" si="42"/>
        <v>348</v>
      </c>
      <c r="CU11" s="59">
        <v>333</v>
      </c>
      <c r="CV11" s="59">
        <f t="shared" ref="CV11:CV27" si="53">CU11*1.045</f>
        <v>347.98499999999996</v>
      </c>
      <c r="CW11" s="59">
        <v>348</v>
      </c>
      <c r="CX11" s="59">
        <f t="shared" ref="CX11:CX27" si="54">ROUND(CW11*1.045,0)</f>
        <v>364</v>
      </c>
      <c r="CY11" s="59">
        <f t="shared" si="43"/>
        <v>373</v>
      </c>
      <c r="CZ11" s="59">
        <f>ROUND(CX11*1.4,0)</f>
        <v>510</v>
      </c>
      <c r="DA11" s="59">
        <f>ROUND(CY11*1.4,0)</f>
        <v>522</v>
      </c>
      <c r="DB11" s="59">
        <f>ROUND((CQ11*CU11*12)/1000,0)</f>
        <v>24</v>
      </c>
      <c r="DC11" s="59">
        <f>ROUND(CQ11*CV11*12/1000,0)</f>
        <v>25</v>
      </c>
      <c r="DD11" s="64" t="e">
        <f>ROUND(#REF!+#REF!,0)</f>
        <v>#REF!</v>
      </c>
      <c r="DE11" s="59">
        <f>ROUND(CQ11*CZ11*12/1000,0)</f>
        <v>37</v>
      </c>
      <c r="DF11" s="59">
        <f>DC11*1.3806%</f>
        <v>0.34515000000000001</v>
      </c>
      <c r="DG11" s="60" t="e">
        <f>ROUND(#REF!+#REF!,0)</f>
        <v>#REF!</v>
      </c>
      <c r="DH11" s="59">
        <f>ROUND(CQ11*DA11*12/1000,0)</f>
        <v>38</v>
      </c>
      <c r="DI11" s="59">
        <f t="shared" ref="DI11:DI27" si="55">DE11*1.3806%</f>
        <v>0.510822</v>
      </c>
      <c r="DJ11" s="65">
        <f t="shared" ref="DJ11:DJ27" si="56">ROUND(DE11+DF11,0)</f>
        <v>37</v>
      </c>
      <c r="DK11" s="65">
        <f t="shared" ref="DK11:DK27" si="57">ROUND(DH11+DI11,0)</f>
        <v>39</v>
      </c>
      <c r="DL11" s="68"/>
    </row>
    <row r="12" spans="1:116" ht="15.75" x14ac:dyDescent="0.2">
      <c r="A12" s="43">
        <v>4</v>
      </c>
      <c r="B12" s="44" t="s">
        <v>87</v>
      </c>
      <c r="C12" s="45">
        <v>2440</v>
      </c>
      <c r="D12" s="46">
        <v>7075.8559999999998</v>
      </c>
      <c r="E12" s="47">
        <v>2572</v>
      </c>
      <c r="F12" s="46">
        <v>7095.5259999999998</v>
      </c>
      <c r="G12" s="48">
        <f t="shared" si="20"/>
        <v>19.670000000000073</v>
      </c>
      <c r="H12" s="47">
        <v>2667</v>
      </c>
      <c r="I12" s="46">
        <v>7909.3819999999996</v>
      </c>
      <c r="J12" s="49">
        <f t="shared" si="10"/>
        <v>813.85599999999977</v>
      </c>
      <c r="K12" s="50">
        <f t="shared" si="21"/>
        <v>2707</v>
      </c>
      <c r="L12" s="47">
        <v>2236</v>
      </c>
      <c r="M12" s="51">
        <f t="shared" si="11"/>
        <v>8803.4</v>
      </c>
      <c r="N12" s="50">
        <f t="shared" si="12"/>
        <v>894.01800000000003</v>
      </c>
      <c r="O12" s="52">
        <v>1865</v>
      </c>
      <c r="P12" s="53">
        <v>197</v>
      </c>
      <c r="Q12" s="54">
        <v>204</v>
      </c>
      <c r="R12" s="55">
        <f t="shared" si="22"/>
        <v>4552.4650000000001</v>
      </c>
      <c r="S12" s="56">
        <f t="shared" si="23"/>
        <v>68.286974999999998</v>
      </c>
      <c r="T12" s="57">
        <f t="shared" si="24"/>
        <v>4620.8</v>
      </c>
      <c r="U12" s="56">
        <f t="shared" si="25"/>
        <v>4474.9928999999993</v>
      </c>
      <c r="V12" s="52">
        <v>842</v>
      </c>
      <c r="W12" s="53">
        <v>395</v>
      </c>
      <c r="X12" s="54">
        <v>409</v>
      </c>
      <c r="Y12" s="56">
        <f t="shared" si="44"/>
        <v>4120.7479999999996</v>
      </c>
      <c r="Z12" s="56">
        <f t="shared" si="45"/>
        <v>61.811219999999992</v>
      </c>
      <c r="AA12" s="57">
        <f t="shared" si="46"/>
        <v>4182.6000000000004</v>
      </c>
      <c r="AB12" s="56">
        <f t="shared" si="26"/>
        <v>4050.9461999999994</v>
      </c>
      <c r="AC12" s="58"/>
      <c r="AD12" s="54">
        <v>297</v>
      </c>
      <c r="AE12" s="54">
        <v>307</v>
      </c>
      <c r="AF12" s="56">
        <f>((AC12*AD12*1)+(AC12*AE12*11))/1000</f>
        <v>0</v>
      </c>
      <c r="AG12" s="56">
        <f>+AF12*1.5%</f>
        <v>0</v>
      </c>
      <c r="AH12" s="57">
        <f>ROUND(AF12+AG12,1)</f>
        <v>0</v>
      </c>
      <c r="AI12" s="56">
        <f t="shared" si="27"/>
        <v>0</v>
      </c>
      <c r="AJ12" s="50">
        <v>7590.81</v>
      </c>
      <c r="AK12" s="51">
        <f t="shared" si="28"/>
        <v>7894.4424000000008</v>
      </c>
      <c r="AL12" s="50">
        <f t="shared" si="29"/>
        <v>1160.4424000000008</v>
      </c>
      <c r="AM12" s="53">
        <f t="shared" si="13"/>
        <v>1847</v>
      </c>
      <c r="AN12" s="51">
        <f t="shared" si="14"/>
        <v>6734</v>
      </c>
      <c r="AO12" s="50">
        <f t="shared" si="30"/>
        <v>-2069.3999999999996</v>
      </c>
      <c r="AP12" s="50">
        <f t="shared" si="15"/>
        <v>6688.0903476719996</v>
      </c>
      <c r="AQ12" s="50">
        <f t="shared" si="31"/>
        <v>45.909652328000448</v>
      </c>
      <c r="AR12" s="52">
        <v>1094</v>
      </c>
      <c r="AS12" s="53">
        <v>221</v>
      </c>
      <c r="AT12" s="54">
        <v>213</v>
      </c>
      <c r="AU12" s="55">
        <f t="shared" si="16"/>
        <v>2805.0160000000001</v>
      </c>
      <c r="AV12" s="56">
        <f t="shared" si="32"/>
        <v>38.726050896000004</v>
      </c>
      <c r="AW12" s="57">
        <f t="shared" si="33"/>
        <v>2844</v>
      </c>
      <c r="AX12" s="56">
        <f t="shared" si="17"/>
        <v>2941.3431821280001</v>
      </c>
      <c r="AY12" s="53">
        <v>753</v>
      </c>
      <c r="AZ12" s="53">
        <v>409</v>
      </c>
      <c r="BA12" s="54">
        <v>426</v>
      </c>
      <c r="BB12" s="56">
        <f t="shared" si="47"/>
        <v>3836.5349999999999</v>
      </c>
      <c r="BC12" s="56">
        <f t="shared" si="48"/>
        <v>52.967202210000004</v>
      </c>
      <c r="BD12" s="57">
        <f t="shared" si="34"/>
        <v>3890</v>
      </c>
      <c r="BE12" s="56">
        <f t="shared" si="35"/>
        <v>3746.7471655439999</v>
      </c>
      <c r="BF12" s="58"/>
      <c r="BG12" s="54">
        <v>307</v>
      </c>
      <c r="BH12" s="54">
        <v>319</v>
      </c>
      <c r="BI12" s="56">
        <f>((BF12*BG12*1)+(BF12*BH12*11))/1000</f>
        <v>0</v>
      </c>
      <c r="BJ12" s="56">
        <f t="shared" si="36"/>
        <v>0</v>
      </c>
      <c r="BK12" s="57">
        <f t="shared" si="18"/>
        <v>0</v>
      </c>
      <c r="BL12" s="56">
        <f t="shared" si="19"/>
        <v>0</v>
      </c>
      <c r="BM12" s="56">
        <v>7602.6</v>
      </c>
      <c r="BN12" s="59">
        <f>BU12+CQ12</f>
        <v>13</v>
      </c>
      <c r="BO12" s="60" t="e">
        <f>ROUND(CO12+DG12,0)</f>
        <v>#REF!</v>
      </c>
      <c r="BP12" s="60" t="e">
        <f>CO12+#REF!</f>
        <v>#REF!</v>
      </c>
      <c r="BQ12" s="60">
        <f>CM12+DJ12</f>
        <v>49</v>
      </c>
      <c r="BR12" s="60">
        <f>CP12+DK12</f>
        <v>51</v>
      </c>
      <c r="BS12" s="61" t="e">
        <f>BR12-#REF!</f>
        <v>#REF!</v>
      </c>
      <c r="BT12" s="61" t="e">
        <f>BR12-#REF!</f>
        <v>#REF!</v>
      </c>
      <c r="BU12" s="62">
        <v>10</v>
      </c>
      <c r="BV12" s="59">
        <f t="shared" si="37"/>
        <v>221</v>
      </c>
      <c r="BW12" s="59">
        <f t="shared" si="38"/>
        <v>167</v>
      </c>
      <c r="BX12" s="59">
        <f t="shared" si="39"/>
        <v>175</v>
      </c>
      <c r="BY12" s="59">
        <v>167</v>
      </c>
      <c r="BZ12" s="59">
        <f t="shared" si="49"/>
        <v>175</v>
      </c>
      <c r="CA12" s="66">
        <f t="shared" ref="CA12:CA27" si="58">ROUND((BU12*BV12*12)/1000,0)</f>
        <v>27</v>
      </c>
      <c r="CB12" s="59">
        <v>175</v>
      </c>
      <c r="CC12" s="59">
        <f>ROUND(CB12*1.045,0)</f>
        <v>183</v>
      </c>
      <c r="CD12" s="59">
        <f>ROUND(CC12*1.4,0)</f>
        <v>256</v>
      </c>
      <c r="CE12" s="59">
        <f>ROUND(CB12*1.073,0)</f>
        <v>188</v>
      </c>
      <c r="CF12" s="59">
        <f t="shared" si="41"/>
        <v>263</v>
      </c>
      <c r="CG12" s="63">
        <f>ROUND(BU12*BZ12*12/1000,0)</f>
        <v>21</v>
      </c>
      <c r="CH12" s="64" t="e">
        <f>ROUND(CA12+#REF!,0)</f>
        <v>#REF!</v>
      </c>
      <c r="CI12" s="64">
        <f>ROUND(BU12*CD12*12/1000,0)</f>
        <v>31</v>
      </c>
      <c r="CJ12" s="64">
        <f t="shared" si="50"/>
        <v>0.42798600000000003</v>
      </c>
      <c r="CK12" s="64">
        <f>ROUND(BU12*CF12*12/1000,0)</f>
        <v>32</v>
      </c>
      <c r="CL12" s="64">
        <f t="shared" si="51"/>
        <v>0.44179200000000002</v>
      </c>
      <c r="CM12" s="65">
        <f>ROUND(CI12+CJ12,0)</f>
        <v>31</v>
      </c>
      <c r="CN12" s="67">
        <f>ROUND((BU12*BV12*12)/1000*1.013806,0)</f>
        <v>27</v>
      </c>
      <c r="CO12" s="67" t="e">
        <f>ROUND(CG12+#REF!,0)</f>
        <v>#REF!</v>
      </c>
      <c r="CP12" s="65">
        <f>ROUND(CK12+CL12,0)</f>
        <v>32</v>
      </c>
      <c r="CQ12" s="59">
        <v>3</v>
      </c>
      <c r="CR12" s="59">
        <f t="shared" ref="CR12:CR27" si="59">ROUND(316*1.4,0)</f>
        <v>442</v>
      </c>
      <c r="CS12" s="59">
        <f t="shared" si="52"/>
        <v>333</v>
      </c>
      <c r="CT12" s="59">
        <f t="shared" si="42"/>
        <v>348</v>
      </c>
      <c r="CU12" s="59">
        <v>333</v>
      </c>
      <c r="CV12" s="59">
        <f>CU12*1.045</f>
        <v>347.98499999999996</v>
      </c>
      <c r="CW12" s="59">
        <v>348</v>
      </c>
      <c r="CX12" s="59">
        <f t="shared" si="54"/>
        <v>364</v>
      </c>
      <c r="CY12" s="59">
        <f t="shared" si="43"/>
        <v>373</v>
      </c>
      <c r="CZ12" s="59">
        <f>ROUND(CX12*1.4,0)</f>
        <v>510</v>
      </c>
      <c r="DA12" s="59">
        <f>ROUND(CY12*1.4,0)</f>
        <v>522</v>
      </c>
      <c r="DB12" s="59">
        <f>ROUND((CQ12*CU12*12)/1000,0)</f>
        <v>12</v>
      </c>
      <c r="DC12" s="59">
        <f>ROUND(CQ12*CV12*12/1000,0)</f>
        <v>13</v>
      </c>
      <c r="DD12" s="64" t="e">
        <f>ROUND(#REF!+#REF!,0)</f>
        <v>#REF!</v>
      </c>
      <c r="DE12" s="59">
        <f>ROUND(CQ12*CZ12*12/1000,0)</f>
        <v>18</v>
      </c>
      <c r="DF12" s="59">
        <f>DC12*1.3806%</f>
        <v>0.179478</v>
      </c>
      <c r="DG12" s="60" t="e">
        <f>ROUND(#REF!+#REF!,0)</f>
        <v>#REF!</v>
      </c>
      <c r="DH12" s="59">
        <f>ROUND(CQ12*DA12*12/1000,0)</f>
        <v>19</v>
      </c>
      <c r="DI12" s="59">
        <f t="shared" si="55"/>
        <v>0.24850800000000001</v>
      </c>
      <c r="DJ12" s="65">
        <f t="shared" si="56"/>
        <v>18</v>
      </c>
      <c r="DK12" s="65">
        <f t="shared" si="57"/>
        <v>19</v>
      </c>
      <c r="DL12" s="68"/>
    </row>
    <row r="13" spans="1:116" ht="15.75" x14ac:dyDescent="0.2">
      <c r="A13" s="43">
        <v>5</v>
      </c>
      <c r="B13" s="44" t="s">
        <v>88</v>
      </c>
      <c r="C13" s="45">
        <v>4473</v>
      </c>
      <c r="D13" s="46">
        <v>14213.122789999999</v>
      </c>
      <c r="E13" s="47">
        <v>4219</v>
      </c>
      <c r="F13" s="46">
        <v>13996.419</v>
      </c>
      <c r="G13" s="48">
        <f t="shared" si="20"/>
        <v>-216.70378999999957</v>
      </c>
      <c r="H13" s="47">
        <v>4602</v>
      </c>
      <c r="I13" s="46">
        <v>15985.76</v>
      </c>
      <c r="J13" s="49">
        <f t="shared" si="10"/>
        <v>1989.3410000000003</v>
      </c>
      <c r="K13" s="50">
        <f t="shared" si="21"/>
        <v>5882</v>
      </c>
      <c r="L13" s="47">
        <v>4699</v>
      </c>
      <c r="M13" s="51">
        <f t="shared" si="11"/>
        <v>17810</v>
      </c>
      <c r="N13" s="50">
        <f t="shared" si="12"/>
        <v>1824.2399999999998</v>
      </c>
      <c r="O13" s="52">
        <v>4582</v>
      </c>
      <c r="P13" s="53">
        <v>197</v>
      </c>
      <c r="Q13" s="54">
        <v>204</v>
      </c>
      <c r="R13" s="55">
        <f t="shared" si="22"/>
        <v>11184.662</v>
      </c>
      <c r="S13" s="56">
        <f t="shared" si="23"/>
        <v>167.76992999999999</v>
      </c>
      <c r="T13" s="57">
        <f t="shared" si="24"/>
        <v>11352.4</v>
      </c>
      <c r="U13" s="56">
        <f t="shared" si="25"/>
        <v>10994.325719999999</v>
      </c>
      <c r="V13" s="52">
        <v>1300</v>
      </c>
      <c r="W13" s="53">
        <v>395</v>
      </c>
      <c r="X13" s="54">
        <v>409</v>
      </c>
      <c r="Y13" s="56">
        <f t="shared" si="44"/>
        <v>6362.2</v>
      </c>
      <c r="Z13" s="56">
        <f t="shared" si="45"/>
        <v>95.432999999999993</v>
      </c>
      <c r="AA13" s="57">
        <f t="shared" si="46"/>
        <v>6457.6</v>
      </c>
      <c r="AB13" s="56">
        <f t="shared" si="26"/>
        <v>6254.4299999999994</v>
      </c>
      <c r="AC13" s="58"/>
      <c r="AD13" s="54">
        <v>297</v>
      </c>
      <c r="AE13" s="54">
        <v>307</v>
      </c>
      <c r="AF13" s="56">
        <f t="shared" ref="AF13:AF27" si="60">((AC13*AD13*1)+(AC13*AE13*11))/1000</f>
        <v>0</v>
      </c>
      <c r="AG13" s="56">
        <f t="shared" ref="AG13:AG27" si="61">+AF13*1.5%</f>
        <v>0</v>
      </c>
      <c r="AH13" s="57">
        <f t="shared" ref="AH13:AH27" si="62">ROUND(AF13+AG13,1)</f>
        <v>0</v>
      </c>
      <c r="AI13" s="56">
        <f t="shared" si="27"/>
        <v>0</v>
      </c>
      <c r="AJ13" s="50">
        <v>15840.001199999999</v>
      </c>
      <c r="AK13" s="51">
        <f t="shared" si="28"/>
        <v>16473.601247999999</v>
      </c>
      <c r="AL13" s="50">
        <f t="shared" si="29"/>
        <v>2811.601247999999</v>
      </c>
      <c r="AM13" s="53">
        <f t="shared" si="13"/>
        <v>4323</v>
      </c>
      <c r="AN13" s="51">
        <f t="shared" si="14"/>
        <v>13662</v>
      </c>
      <c r="AO13" s="50">
        <f t="shared" si="30"/>
        <v>-4148</v>
      </c>
      <c r="AP13" s="50">
        <f t="shared" si="15"/>
        <v>13784.229499895999</v>
      </c>
      <c r="AQ13" s="50">
        <f t="shared" si="31"/>
        <v>-122.22949989599874</v>
      </c>
      <c r="AR13" s="52">
        <v>3378</v>
      </c>
      <c r="AS13" s="53">
        <v>221</v>
      </c>
      <c r="AT13" s="54">
        <v>213</v>
      </c>
      <c r="AU13" s="55">
        <f t="shared" si="16"/>
        <v>8661.1919999999991</v>
      </c>
      <c r="AV13" s="56">
        <f t="shared" si="32"/>
        <v>119.57641675199999</v>
      </c>
      <c r="AW13" s="57">
        <f t="shared" si="33"/>
        <v>8781</v>
      </c>
      <c r="AX13" s="56">
        <f t="shared" si="17"/>
        <v>9082.1364435359992</v>
      </c>
      <c r="AY13" s="53">
        <v>945</v>
      </c>
      <c r="AZ13" s="53">
        <v>409</v>
      </c>
      <c r="BA13" s="54">
        <v>426</v>
      </c>
      <c r="BB13" s="56">
        <f t="shared" si="47"/>
        <v>4814.7749999999996</v>
      </c>
      <c r="BC13" s="56">
        <f t="shared" si="48"/>
        <v>66.472783649999997</v>
      </c>
      <c r="BD13" s="57">
        <f t="shared" si="34"/>
        <v>4881</v>
      </c>
      <c r="BE13" s="56">
        <f t="shared" si="35"/>
        <v>4702.0930563600004</v>
      </c>
      <c r="BF13" s="58"/>
      <c r="BG13" s="54">
        <v>307</v>
      </c>
      <c r="BH13" s="54">
        <v>319</v>
      </c>
      <c r="BI13" s="56">
        <f t="shared" ref="BI13:BI27" si="63">((BF13*BG13*1)+(BF13*BH13*11))/1000</f>
        <v>0</v>
      </c>
      <c r="BJ13" s="56">
        <f t="shared" si="36"/>
        <v>0</v>
      </c>
      <c r="BK13" s="57">
        <f t="shared" si="18"/>
        <v>0</v>
      </c>
      <c r="BL13" s="56">
        <f t="shared" si="19"/>
        <v>0</v>
      </c>
      <c r="BM13" s="56">
        <v>15280</v>
      </c>
      <c r="BN13" s="59">
        <f>BU13+CQ13</f>
        <v>12</v>
      </c>
      <c r="BO13" s="60" t="e">
        <f>ROUND(CO13+DG13,0)</f>
        <v>#REF!</v>
      </c>
      <c r="BP13" s="60" t="e">
        <f>CO13+#REF!</f>
        <v>#REF!</v>
      </c>
      <c r="BQ13" s="60">
        <f>CM13+DJ13</f>
        <v>40</v>
      </c>
      <c r="BR13" s="60">
        <f>CP13+DK13</f>
        <v>41</v>
      </c>
      <c r="BS13" s="61" t="e">
        <f>BR13-#REF!</f>
        <v>#REF!</v>
      </c>
      <c r="BT13" s="61" t="e">
        <f>BR13-#REF!</f>
        <v>#REF!</v>
      </c>
      <c r="BU13" s="62">
        <v>11</v>
      </c>
      <c r="BV13" s="59">
        <f>ROUND(158*1.4,0)</f>
        <v>221</v>
      </c>
      <c r="BW13" s="59">
        <f t="shared" si="38"/>
        <v>167</v>
      </c>
      <c r="BX13" s="59">
        <f t="shared" si="39"/>
        <v>175</v>
      </c>
      <c r="BY13" s="59">
        <v>167</v>
      </c>
      <c r="BZ13" s="59">
        <f t="shared" si="49"/>
        <v>175</v>
      </c>
      <c r="CA13" s="66">
        <f t="shared" si="58"/>
        <v>29</v>
      </c>
      <c r="CB13" s="59">
        <v>175</v>
      </c>
      <c r="CC13" s="59">
        <f t="shared" si="40"/>
        <v>183</v>
      </c>
      <c r="CD13" s="59">
        <f>ROUND(CC13*1.4,0)</f>
        <v>256</v>
      </c>
      <c r="CE13" s="59">
        <f>ROUND(CB13*1.073,0)</f>
        <v>188</v>
      </c>
      <c r="CF13" s="59">
        <f t="shared" si="41"/>
        <v>263</v>
      </c>
      <c r="CG13" s="63">
        <f>ROUND(BU13*BZ13*12/1000,0)</f>
        <v>23</v>
      </c>
      <c r="CH13" s="64" t="e">
        <f>ROUND(CA13+#REF!,0)</f>
        <v>#REF!</v>
      </c>
      <c r="CI13" s="64">
        <f>ROUND(BU13*CD13*12/1000,0)</f>
        <v>34</v>
      </c>
      <c r="CJ13" s="64">
        <f t="shared" si="50"/>
        <v>0.46940400000000004</v>
      </c>
      <c r="CK13" s="64">
        <f>ROUND(BU13*CF13*12/1000,0)</f>
        <v>35</v>
      </c>
      <c r="CL13" s="64">
        <f t="shared" si="51"/>
        <v>0.48321000000000003</v>
      </c>
      <c r="CM13" s="65">
        <f>ROUND(CI13+CJ13,0)</f>
        <v>34</v>
      </c>
      <c r="CN13" s="67">
        <f>ROUND((BU13*BV13*12)/1000*1.013806,0)</f>
        <v>30</v>
      </c>
      <c r="CO13" s="67" t="e">
        <f>ROUND(CG13+#REF!,0)</f>
        <v>#REF!</v>
      </c>
      <c r="CP13" s="65">
        <f>ROUND(CK13+CL13,0)</f>
        <v>35</v>
      </c>
      <c r="CQ13" s="59">
        <v>1</v>
      </c>
      <c r="CR13" s="59">
        <f>ROUND(316*1.4,0)</f>
        <v>442</v>
      </c>
      <c r="CS13" s="59">
        <f>ROUND(316*1.055,0)</f>
        <v>333</v>
      </c>
      <c r="CT13" s="59">
        <f>ROUND(333*1.045,0)</f>
        <v>348</v>
      </c>
      <c r="CU13" s="59">
        <v>333</v>
      </c>
      <c r="CV13" s="59">
        <f t="shared" si="53"/>
        <v>347.98499999999996</v>
      </c>
      <c r="CW13" s="59">
        <v>348</v>
      </c>
      <c r="CX13" s="59">
        <f t="shared" si="54"/>
        <v>364</v>
      </c>
      <c r="CY13" s="59">
        <f t="shared" si="43"/>
        <v>373</v>
      </c>
      <c r="CZ13" s="59">
        <f>ROUND(CX13*1.4,0)</f>
        <v>510</v>
      </c>
      <c r="DA13" s="59">
        <f>ROUND(CY13*1.4,0)</f>
        <v>522</v>
      </c>
      <c r="DB13" s="59">
        <f>ROUND((CQ13*CU13*12)/1000,0)</f>
        <v>4</v>
      </c>
      <c r="DC13" s="59">
        <f>ROUND(CQ13*CV13*12/1000,0)</f>
        <v>4</v>
      </c>
      <c r="DD13" s="64" t="e">
        <f>ROUND(#REF!+#REF!,0)</f>
        <v>#REF!</v>
      </c>
      <c r="DE13" s="59">
        <f>ROUND(CQ13*CZ13*12/1000,0)</f>
        <v>6</v>
      </c>
      <c r="DF13" s="59">
        <f>DC13*1.3806%</f>
        <v>5.5224000000000002E-2</v>
      </c>
      <c r="DG13" s="60" t="e">
        <f>ROUND(#REF!+#REF!,0)</f>
        <v>#REF!</v>
      </c>
      <c r="DH13" s="59">
        <f>ROUND(CQ13*DA13*12/1000,0)</f>
        <v>6</v>
      </c>
      <c r="DI13" s="59">
        <f t="shared" si="55"/>
        <v>8.2836000000000007E-2</v>
      </c>
      <c r="DJ13" s="65">
        <f t="shared" si="56"/>
        <v>6</v>
      </c>
      <c r="DK13" s="65">
        <f t="shared" si="57"/>
        <v>6</v>
      </c>
      <c r="DL13" s="68"/>
    </row>
    <row r="14" spans="1:116" ht="25.5" customHeight="1" x14ac:dyDescent="0.2">
      <c r="A14" s="43">
        <v>6</v>
      </c>
      <c r="B14" s="69" t="s">
        <v>89</v>
      </c>
      <c r="C14" s="45">
        <v>1936</v>
      </c>
      <c r="D14" s="46">
        <v>5546.2849999999999</v>
      </c>
      <c r="E14" s="47">
        <v>1514</v>
      </c>
      <c r="F14" s="46">
        <v>4779.24604</v>
      </c>
      <c r="G14" s="48">
        <f t="shared" si="20"/>
        <v>-767.03895999999986</v>
      </c>
      <c r="H14" s="47">
        <v>1595</v>
      </c>
      <c r="I14" s="46">
        <v>5156.6814800000002</v>
      </c>
      <c r="J14" s="49">
        <f t="shared" si="10"/>
        <v>377.4354400000002</v>
      </c>
      <c r="K14" s="50">
        <f t="shared" si="21"/>
        <v>1628</v>
      </c>
      <c r="L14" s="47">
        <v>1125</v>
      </c>
      <c r="M14" s="51">
        <f t="shared" si="11"/>
        <v>5495.8</v>
      </c>
      <c r="N14" s="50">
        <f t="shared" si="12"/>
        <v>339.11851999999999</v>
      </c>
      <c r="O14" s="52">
        <v>1190</v>
      </c>
      <c r="P14" s="53">
        <v>212</v>
      </c>
      <c r="Q14" s="54">
        <v>219</v>
      </c>
      <c r="R14" s="55">
        <f t="shared" si="22"/>
        <v>3118.99</v>
      </c>
      <c r="S14" s="56">
        <f t="shared" si="23"/>
        <v>46.784849999999992</v>
      </c>
      <c r="T14" s="57">
        <f t="shared" si="24"/>
        <v>3165.8</v>
      </c>
      <c r="U14" s="56">
        <f t="shared" si="25"/>
        <v>3072.7703999999999</v>
      </c>
      <c r="V14" s="52">
        <v>438</v>
      </c>
      <c r="W14" s="53">
        <v>423</v>
      </c>
      <c r="X14" s="54">
        <v>438</v>
      </c>
      <c r="Y14" s="56">
        <f t="shared" si="44"/>
        <v>2295.558</v>
      </c>
      <c r="Z14" s="56">
        <f t="shared" si="45"/>
        <v>34.433369999999996</v>
      </c>
      <c r="AA14" s="57">
        <f t="shared" si="46"/>
        <v>2330</v>
      </c>
      <c r="AB14" s="56">
        <f t="shared" si="26"/>
        <v>2256.6373199999998</v>
      </c>
      <c r="AC14" s="58"/>
      <c r="AD14" s="54">
        <v>318</v>
      </c>
      <c r="AE14" s="54">
        <v>329</v>
      </c>
      <c r="AF14" s="56">
        <f t="shared" si="60"/>
        <v>0</v>
      </c>
      <c r="AG14" s="56">
        <f t="shared" si="61"/>
        <v>0</v>
      </c>
      <c r="AH14" s="57">
        <f t="shared" si="62"/>
        <v>0</v>
      </c>
      <c r="AI14" s="56">
        <f t="shared" si="27"/>
        <v>0</v>
      </c>
      <c r="AJ14" s="50">
        <v>4454.2227240000002</v>
      </c>
      <c r="AK14" s="51">
        <f t="shared" si="28"/>
        <v>4632.3916329600006</v>
      </c>
      <c r="AL14" s="50">
        <f t="shared" si="29"/>
        <v>759.39163296000061</v>
      </c>
      <c r="AM14" s="53">
        <f t="shared" si="13"/>
        <v>1080</v>
      </c>
      <c r="AN14" s="51">
        <f t="shared" si="14"/>
        <v>3873</v>
      </c>
      <c r="AO14" s="50">
        <f t="shared" si="30"/>
        <v>-1622.8000000000002</v>
      </c>
      <c r="AP14" s="50">
        <f t="shared" si="15"/>
        <v>3732.6593173679998</v>
      </c>
      <c r="AQ14" s="50">
        <f t="shared" si="31"/>
        <v>140.34068263200015</v>
      </c>
      <c r="AR14" s="52">
        <v>759</v>
      </c>
      <c r="AS14" s="53">
        <v>219</v>
      </c>
      <c r="AT14" s="54">
        <v>228</v>
      </c>
      <c r="AU14" s="55">
        <f t="shared" si="16"/>
        <v>2069.7930000000001</v>
      </c>
      <c r="AV14" s="56">
        <f t="shared" si="32"/>
        <v>28.575562158000004</v>
      </c>
      <c r="AW14" s="57">
        <f t="shared" si="33"/>
        <v>2098</v>
      </c>
      <c r="AX14" s="56">
        <f t="shared" si="17"/>
        <v>2022.190165512</v>
      </c>
      <c r="AY14" s="53">
        <v>321</v>
      </c>
      <c r="AZ14" s="53">
        <v>438</v>
      </c>
      <c r="BA14" s="54">
        <v>456</v>
      </c>
      <c r="BB14" s="56">
        <f t="shared" si="47"/>
        <v>1750.7339999999999</v>
      </c>
      <c r="BC14" s="56">
        <f t="shared" si="48"/>
        <v>24.170633603999999</v>
      </c>
      <c r="BD14" s="57">
        <f t="shared" si="34"/>
        <v>1775</v>
      </c>
      <c r="BE14" s="56">
        <f t="shared" si="35"/>
        <v>1710.4691518559998</v>
      </c>
      <c r="BF14" s="58"/>
      <c r="BG14" s="54">
        <v>329</v>
      </c>
      <c r="BH14" s="54">
        <v>342</v>
      </c>
      <c r="BI14" s="56">
        <f t="shared" si="63"/>
        <v>0</v>
      </c>
      <c r="BJ14" s="56">
        <f t="shared" si="36"/>
        <v>0</v>
      </c>
      <c r="BK14" s="57">
        <f t="shared" si="18"/>
        <v>0</v>
      </c>
      <c r="BL14" s="56">
        <f t="shared" si="19"/>
        <v>0</v>
      </c>
      <c r="BM14" s="56">
        <v>4375</v>
      </c>
      <c r="BN14" s="59">
        <f>BU14+CQ14</f>
        <v>9</v>
      </c>
      <c r="BO14" s="60" t="e">
        <f>ROUND(CO14+DG14,0)</f>
        <v>#REF!</v>
      </c>
      <c r="BP14" s="60" t="e">
        <f>CO14+#REF!</f>
        <v>#REF!</v>
      </c>
      <c r="BQ14" s="60">
        <f>CM14+DJ14</f>
        <v>40</v>
      </c>
      <c r="BR14" s="60">
        <f>CP14+DK14</f>
        <v>40</v>
      </c>
      <c r="BS14" s="61" t="e">
        <f>BR14-#REF!</f>
        <v>#REF!</v>
      </c>
      <c r="BT14" s="61" t="e">
        <f>BR14-#REF!</f>
        <v>#REF!</v>
      </c>
      <c r="BU14" s="62">
        <v>6</v>
      </c>
      <c r="BV14" s="59">
        <f>ROUND(158*1.5,0)</f>
        <v>237</v>
      </c>
      <c r="BW14" s="59">
        <f t="shared" si="38"/>
        <v>167</v>
      </c>
      <c r="BX14" s="59">
        <f t="shared" si="39"/>
        <v>175</v>
      </c>
      <c r="BY14" s="59">
        <v>167</v>
      </c>
      <c r="BZ14" s="59">
        <f t="shared" si="49"/>
        <v>175</v>
      </c>
      <c r="CA14" s="66">
        <f t="shared" si="58"/>
        <v>17</v>
      </c>
      <c r="CB14" s="59">
        <v>175</v>
      </c>
      <c r="CC14" s="59">
        <f t="shared" si="40"/>
        <v>183</v>
      </c>
      <c r="CD14" s="59">
        <f>ROUND(CC14*1.5,0)</f>
        <v>275</v>
      </c>
      <c r="CE14" s="59">
        <f>ROUND(CB14*1.073,0)</f>
        <v>188</v>
      </c>
      <c r="CF14" s="59">
        <f>ROUND(CE14*1.5,0)</f>
        <v>282</v>
      </c>
      <c r="CG14" s="63">
        <f>ROUND(BU14*BZ14*12/1000,0)</f>
        <v>13</v>
      </c>
      <c r="CH14" s="64" t="e">
        <f>ROUND(CA14+#REF!,0)</f>
        <v>#REF!</v>
      </c>
      <c r="CI14" s="64">
        <f>ROUND(BU14*CD14*12/1000,0)</f>
        <v>20</v>
      </c>
      <c r="CJ14" s="64">
        <f t="shared" si="50"/>
        <v>0.27612000000000003</v>
      </c>
      <c r="CK14" s="64">
        <f>ROUND(BU14*CF14*12/1000,0)</f>
        <v>20</v>
      </c>
      <c r="CL14" s="64">
        <f>+CK14*1.3806%</f>
        <v>0.27612000000000003</v>
      </c>
      <c r="CM14" s="65">
        <f>ROUND(CI14+CJ14,0)</f>
        <v>20</v>
      </c>
      <c r="CN14" s="67">
        <f>ROUND((BU14*BV14*12)/1000*1.013806,0)</f>
        <v>17</v>
      </c>
      <c r="CO14" s="67" t="e">
        <f>ROUND(CG14+#REF!,0)</f>
        <v>#REF!</v>
      </c>
      <c r="CP14" s="65">
        <f>ROUND(CK14+CL14,0)</f>
        <v>20</v>
      </c>
      <c r="CQ14" s="59">
        <v>3</v>
      </c>
      <c r="CR14" s="59">
        <f>ROUND(316*1.5,0)</f>
        <v>474</v>
      </c>
      <c r="CS14" s="59">
        <f>ROUND(316*1.055,0)</f>
        <v>333</v>
      </c>
      <c r="CT14" s="59">
        <f>ROUND(333*1.045,0)</f>
        <v>348</v>
      </c>
      <c r="CU14" s="59">
        <v>333</v>
      </c>
      <c r="CV14" s="59">
        <f t="shared" si="53"/>
        <v>347.98499999999996</v>
      </c>
      <c r="CW14" s="59">
        <v>348</v>
      </c>
      <c r="CX14" s="59">
        <f t="shared" si="54"/>
        <v>364</v>
      </c>
      <c r="CY14" s="59">
        <f t="shared" si="43"/>
        <v>373</v>
      </c>
      <c r="CZ14" s="59">
        <f>ROUND(CX14*1.5,0)</f>
        <v>546</v>
      </c>
      <c r="DA14" s="59">
        <f>ROUND(CY14*1.5,0)</f>
        <v>560</v>
      </c>
      <c r="DB14" s="59">
        <f>ROUND((CQ14*CU14*12)/1000,0)</f>
        <v>12</v>
      </c>
      <c r="DC14" s="59">
        <f>ROUND(CQ14*CV14*12/1000,0)</f>
        <v>13</v>
      </c>
      <c r="DD14" s="64" t="e">
        <f>ROUND(#REF!+#REF!,0)</f>
        <v>#REF!</v>
      </c>
      <c r="DE14" s="59">
        <f>ROUND(CQ14*CZ14*12/1000,0)</f>
        <v>20</v>
      </c>
      <c r="DF14" s="59">
        <f>DC14*1.3806%</f>
        <v>0.179478</v>
      </c>
      <c r="DG14" s="60" t="e">
        <f>ROUND(#REF!+#REF!,0)</f>
        <v>#REF!</v>
      </c>
      <c r="DH14" s="59">
        <f>ROUND(CQ14*DA14*12/1000,0)</f>
        <v>20</v>
      </c>
      <c r="DI14" s="59">
        <f t="shared" si="55"/>
        <v>0.27612000000000003</v>
      </c>
      <c r="DJ14" s="65">
        <f t="shared" si="56"/>
        <v>20</v>
      </c>
      <c r="DK14" s="65">
        <f t="shared" si="57"/>
        <v>20</v>
      </c>
      <c r="DL14" s="68"/>
    </row>
    <row r="15" spans="1:116" ht="15.75" x14ac:dyDescent="0.2">
      <c r="A15" s="43">
        <v>7</v>
      </c>
      <c r="B15" s="44" t="s">
        <v>90</v>
      </c>
      <c r="C15" s="45">
        <v>1607</v>
      </c>
      <c r="D15" s="46">
        <v>4616.625</v>
      </c>
      <c r="E15" s="47">
        <v>1522</v>
      </c>
      <c r="F15" s="46">
        <v>4504.7166299999999</v>
      </c>
      <c r="G15" s="48">
        <f t="shared" si="20"/>
        <v>-111.9083700000001</v>
      </c>
      <c r="H15" s="47">
        <v>1297</v>
      </c>
      <c r="I15" s="46">
        <v>4765.3204999999998</v>
      </c>
      <c r="J15" s="49">
        <f t="shared" si="10"/>
        <v>260.60386999999992</v>
      </c>
      <c r="K15" s="50">
        <f t="shared" si="21"/>
        <v>1615</v>
      </c>
      <c r="L15" s="47">
        <v>1414</v>
      </c>
      <c r="M15" s="51">
        <f t="shared" si="11"/>
        <v>5047</v>
      </c>
      <c r="N15" s="50">
        <f t="shared" si="12"/>
        <v>281.67950000000019</v>
      </c>
      <c r="O15" s="52">
        <v>1195</v>
      </c>
      <c r="P15" s="53">
        <v>197</v>
      </c>
      <c r="Q15" s="54">
        <v>204</v>
      </c>
      <c r="R15" s="55">
        <f t="shared" si="22"/>
        <v>2916.9949999999999</v>
      </c>
      <c r="S15" s="56">
        <f t="shared" si="23"/>
        <v>43.754925</v>
      </c>
      <c r="T15" s="57">
        <f t="shared" si="24"/>
        <v>2960.7</v>
      </c>
      <c r="U15" s="56">
        <f t="shared" si="25"/>
        <v>2867.3546999999999</v>
      </c>
      <c r="V15" s="52">
        <v>420</v>
      </c>
      <c r="W15" s="53">
        <v>395</v>
      </c>
      <c r="X15" s="54">
        <v>409</v>
      </c>
      <c r="Y15" s="56">
        <f t="shared" si="44"/>
        <v>2055.48</v>
      </c>
      <c r="Z15" s="56">
        <f t="shared" si="45"/>
        <v>30.8322</v>
      </c>
      <c r="AA15" s="57">
        <f t="shared" si="46"/>
        <v>2086.3000000000002</v>
      </c>
      <c r="AB15" s="56">
        <f t="shared" si="26"/>
        <v>2020.6619999999998</v>
      </c>
      <c r="AC15" s="58"/>
      <c r="AD15" s="54">
        <v>297</v>
      </c>
      <c r="AE15" s="54">
        <v>307</v>
      </c>
      <c r="AF15" s="56">
        <f t="shared" si="60"/>
        <v>0</v>
      </c>
      <c r="AG15" s="56">
        <f t="shared" si="61"/>
        <v>0</v>
      </c>
      <c r="AH15" s="57">
        <f t="shared" si="62"/>
        <v>0</v>
      </c>
      <c r="AI15" s="56">
        <f t="shared" si="27"/>
        <v>0</v>
      </c>
      <c r="AJ15" s="50">
        <v>4195.993692</v>
      </c>
      <c r="AK15" s="51">
        <f t="shared" si="28"/>
        <v>4363.8334396800001</v>
      </c>
      <c r="AL15" s="50">
        <f t="shared" si="29"/>
        <v>815.83343968000008</v>
      </c>
      <c r="AM15" s="53">
        <f t="shared" si="13"/>
        <v>1067</v>
      </c>
      <c r="AN15" s="51">
        <f t="shared" si="14"/>
        <v>3548</v>
      </c>
      <c r="AO15" s="50">
        <f t="shared" si="30"/>
        <v>-1499</v>
      </c>
      <c r="AP15" s="50">
        <f t="shared" si="15"/>
        <v>3413.724060216</v>
      </c>
      <c r="AQ15" s="50">
        <f t="shared" si="31"/>
        <v>134.275939784</v>
      </c>
      <c r="AR15" s="52">
        <v>760</v>
      </c>
      <c r="AS15" s="53">
        <v>204</v>
      </c>
      <c r="AT15" s="54">
        <v>213</v>
      </c>
      <c r="AU15" s="55">
        <f t="shared" si="16"/>
        <v>1935.72</v>
      </c>
      <c r="AV15" s="56">
        <f t="shared" si="32"/>
        <v>26.724550320000002</v>
      </c>
      <c r="AW15" s="57">
        <f t="shared" si="33"/>
        <v>1962</v>
      </c>
      <c r="AX15" s="56">
        <f t="shared" si="17"/>
        <v>1886.16578688</v>
      </c>
      <c r="AY15" s="53">
        <v>307</v>
      </c>
      <c r="AZ15" s="53">
        <v>409</v>
      </c>
      <c r="BA15" s="54">
        <v>426</v>
      </c>
      <c r="BB15" s="56">
        <f t="shared" si="47"/>
        <v>1564.165</v>
      </c>
      <c r="BC15" s="56">
        <f t="shared" si="48"/>
        <v>21.594861990000002</v>
      </c>
      <c r="BD15" s="57">
        <f t="shared" si="34"/>
        <v>1586</v>
      </c>
      <c r="BE15" s="56">
        <f t="shared" si="35"/>
        <v>1527.558273336</v>
      </c>
      <c r="BF15" s="58"/>
      <c r="BG15" s="54">
        <v>307</v>
      </c>
      <c r="BH15" s="54">
        <v>319</v>
      </c>
      <c r="BI15" s="56">
        <f t="shared" si="63"/>
        <v>0</v>
      </c>
      <c r="BJ15" s="56">
        <f t="shared" si="36"/>
        <v>0</v>
      </c>
      <c r="BK15" s="57">
        <f t="shared" si="18"/>
        <v>0</v>
      </c>
      <c r="BL15" s="56">
        <f t="shared" si="19"/>
        <v>0</v>
      </c>
      <c r="BM15" s="56">
        <v>3972.4</v>
      </c>
      <c r="BN15" s="59">
        <f>BU15+CQ15</f>
        <v>7</v>
      </c>
      <c r="BO15" s="60" t="e">
        <f>ROUND(CO15+DG15,0)</f>
        <v>#REF!</v>
      </c>
      <c r="BP15" s="60" t="e">
        <f>CO15+#REF!</f>
        <v>#REF!</v>
      </c>
      <c r="BQ15" s="60">
        <f>CM15+DJ15</f>
        <v>24</v>
      </c>
      <c r="BR15" s="60">
        <f>CP15+DK15</f>
        <v>25</v>
      </c>
      <c r="BS15" s="61" t="e">
        <f>BR15-#REF!</f>
        <v>#REF!</v>
      </c>
      <c r="BT15" s="61" t="e">
        <f>BR15-#REF!</f>
        <v>#REF!</v>
      </c>
      <c r="BU15" s="62">
        <v>6</v>
      </c>
      <c r="BV15" s="59">
        <f t="shared" si="37"/>
        <v>221</v>
      </c>
      <c r="BW15" s="59">
        <f t="shared" si="38"/>
        <v>167</v>
      </c>
      <c r="BX15" s="59">
        <f t="shared" si="39"/>
        <v>175</v>
      </c>
      <c r="BY15" s="59">
        <v>167</v>
      </c>
      <c r="BZ15" s="59">
        <f t="shared" si="49"/>
        <v>175</v>
      </c>
      <c r="CA15" s="66">
        <f t="shared" si="58"/>
        <v>16</v>
      </c>
      <c r="CB15" s="59">
        <v>175</v>
      </c>
      <c r="CC15" s="59">
        <f t="shared" si="40"/>
        <v>183</v>
      </c>
      <c r="CD15" s="59">
        <f>ROUND(CC15*1.4,0)</f>
        <v>256</v>
      </c>
      <c r="CE15" s="59">
        <f>ROUND(CB15*1.073,0)</f>
        <v>188</v>
      </c>
      <c r="CF15" s="59">
        <f t="shared" si="41"/>
        <v>263</v>
      </c>
      <c r="CG15" s="63">
        <f>ROUND(BU15*BZ15*12/1000,0)</f>
        <v>13</v>
      </c>
      <c r="CH15" s="64" t="e">
        <f>ROUND(CA15+#REF!,0)</f>
        <v>#REF!</v>
      </c>
      <c r="CI15" s="64">
        <f>ROUND(BU15*CD15*12/1000,0)</f>
        <v>18</v>
      </c>
      <c r="CJ15" s="64">
        <f t="shared" si="50"/>
        <v>0.24850800000000001</v>
      </c>
      <c r="CK15" s="64">
        <f>ROUND(BU15*CF15*12/1000,0)</f>
        <v>19</v>
      </c>
      <c r="CL15" s="64">
        <f t="shared" si="51"/>
        <v>0.26231399999999999</v>
      </c>
      <c r="CM15" s="65">
        <f>ROUND(CI15+CJ15,0)</f>
        <v>18</v>
      </c>
      <c r="CN15" s="67">
        <f>ROUND((BU15*BV15*12)/1000*1.013806,0)</f>
        <v>16</v>
      </c>
      <c r="CO15" s="67" t="e">
        <f>ROUND(CG15+#REF!,0)</f>
        <v>#REF!</v>
      </c>
      <c r="CP15" s="65">
        <f>ROUND(CK15+CL15,0)</f>
        <v>19</v>
      </c>
      <c r="CQ15" s="59">
        <v>1</v>
      </c>
      <c r="CR15" s="59">
        <f>ROUND(316*1.4,0)</f>
        <v>442</v>
      </c>
      <c r="CS15" s="59">
        <f t="shared" si="52"/>
        <v>333</v>
      </c>
      <c r="CT15" s="59">
        <f t="shared" si="42"/>
        <v>348</v>
      </c>
      <c r="CU15" s="59">
        <v>333</v>
      </c>
      <c r="CV15" s="59">
        <f t="shared" si="53"/>
        <v>347.98499999999996</v>
      </c>
      <c r="CW15" s="59">
        <v>348</v>
      </c>
      <c r="CX15" s="59">
        <f t="shared" si="54"/>
        <v>364</v>
      </c>
      <c r="CY15" s="59">
        <f t="shared" si="43"/>
        <v>373</v>
      </c>
      <c r="CZ15" s="59">
        <f>ROUND(CX15*1.4,0)</f>
        <v>510</v>
      </c>
      <c r="DA15" s="59">
        <f>ROUND(CY15*1.4,0)</f>
        <v>522</v>
      </c>
      <c r="DB15" s="59">
        <f>ROUND((CQ15*CU15*12)/1000,0)</f>
        <v>4</v>
      </c>
      <c r="DC15" s="59">
        <f>ROUND(CQ15*CV15*12/1000,0)</f>
        <v>4</v>
      </c>
      <c r="DD15" s="64" t="e">
        <f>ROUND(#REF!+#REF!,0)</f>
        <v>#REF!</v>
      </c>
      <c r="DE15" s="59">
        <f>ROUND(CQ15*CZ15*12/1000,0)</f>
        <v>6</v>
      </c>
      <c r="DF15" s="59">
        <f>DC15*1.3806%</f>
        <v>5.5224000000000002E-2</v>
      </c>
      <c r="DG15" s="60" t="e">
        <f>ROUND(#REF!+#REF!,0)</f>
        <v>#REF!</v>
      </c>
      <c r="DH15" s="59">
        <f>ROUND(CQ15*DA15*12/1000,0)</f>
        <v>6</v>
      </c>
      <c r="DI15" s="59">
        <f t="shared" si="55"/>
        <v>8.2836000000000007E-2</v>
      </c>
      <c r="DJ15" s="65">
        <f t="shared" si="56"/>
        <v>6</v>
      </c>
      <c r="DK15" s="65">
        <f t="shared" si="57"/>
        <v>6</v>
      </c>
      <c r="DL15" s="68"/>
    </row>
    <row r="16" spans="1:116" ht="15.75" x14ac:dyDescent="0.2">
      <c r="A16" s="43">
        <v>8</v>
      </c>
      <c r="B16" s="44" t="s">
        <v>91</v>
      </c>
      <c r="C16" s="45">
        <v>1150</v>
      </c>
      <c r="D16" s="46">
        <v>3234.26</v>
      </c>
      <c r="E16" s="47">
        <v>1109</v>
      </c>
      <c r="F16" s="46">
        <v>3636.02</v>
      </c>
      <c r="G16" s="48">
        <f t="shared" si="20"/>
        <v>401.75999999999976</v>
      </c>
      <c r="H16" s="47">
        <v>1279</v>
      </c>
      <c r="I16" s="46">
        <v>3702.585</v>
      </c>
      <c r="J16" s="49">
        <f t="shared" si="10"/>
        <v>66.565000000000055</v>
      </c>
      <c r="K16" s="50">
        <f t="shared" si="21"/>
        <v>1159</v>
      </c>
      <c r="L16" s="47">
        <v>1069</v>
      </c>
      <c r="M16" s="51">
        <f t="shared" si="11"/>
        <v>3755.4</v>
      </c>
      <c r="N16" s="50">
        <f t="shared" si="12"/>
        <v>52.815000000000055</v>
      </c>
      <c r="O16" s="52">
        <v>804</v>
      </c>
      <c r="P16" s="53">
        <v>197</v>
      </c>
      <c r="Q16" s="54">
        <v>204</v>
      </c>
      <c r="R16" s="55">
        <f t="shared" si="22"/>
        <v>1962.5640000000001</v>
      </c>
      <c r="S16" s="56">
        <f t="shared" si="23"/>
        <v>29.438459999999999</v>
      </c>
      <c r="T16" s="57">
        <f t="shared" si="24"/>
        <v>1992</v>
      </c>
      <c r="U16" s="56">
        <f t="shared" si="25"/>
        <v>1929.1658399999997</v>
      </c>
      <c r="V16" s="52">
        <v>355</v>
      </c>
      <c r="W16" s="53">
        <v>395</v>
      </c>
      <c r="X16" s="54">
        <v>409</v>
      </c>
      <c r="Y16" s="56">
        <f t="shared" si="44"/>
        <v>1737.37</v>
      </c>
      <c r="Z16" s="56">
        <f t="shared" si="45"/>
        <v>26.060549999999996</v>
      </c>
      <c r="AA16" s="57">
        <f t="shared" si="46"/>
        <v>1763.4</v>
      </c>
      <c r="AB16" s="56">
        <f t="shared" si="26"/>
        <v>1707.9404999999999</v>
      </c>
      <c r="AC16" s="58"/>
      <c r="AD16" s="54">
        <v>297</v>
      </c>
      <c r="AE16" s="54">
        <v>307</v>
      </c>
      <c r="AF16" s="56">
        <f t="shared" si="60"/>
        <v>0</v>
      </c>
      <c r="AG16" s="56">
        <f t="shared" si="61"/>
        <v>0</v>
      </c>
      <c r="AH16" s="57">
        <f t="shared" si="62"/>
        <v>0</v>
      </c>
      <c r="AI16" s="56">
        <f t="shared" si="27"/>
        <v>0</v>
      </c>
      <c r="AJ16" s="50">
        <v>3759.5796</v>
      </c>
      <c r="AK16" s="51">
        <f t="shared" si="28"/>
        <v>3909.9627840000003</v>
      </c>
      <c r="AL16" s="50">
        <f t="shared" si="29"/>
        <v>-152.03721599999972</v>
      </c>
      <c r="AM16" s="53">
        <f t="shared" si="13"/>
        <v>1183</v>
      </c>
      <c r="AN16" s="51">
        <f t="shared" si="14"/>
        <v>4062</v>
      </c>
      <c r="AO16" s="50">
        <f t="shared" si="30"/>
        <v>306.59999999999991</v>
      </c>
      <c r="AP16" s="50">
        <f t="shared" si="15"/>
        <v>3908.6114315039995</v>
      </c>
      <c r="AQ16" s="50">
        <f t="shared" si="31"/>
        <v>153.38856849600052</v>
      </c>
      <c r="AR16" s="52">
        <v>793</v>
      </c>
      <c r="AS16" s="53">
        <v>204</v>
      </c>
      <c r="AT16" s="54">
        <v>213</v>
      </c>
      <c r="AU16" s="55">
        <f t="shared" si="16"/>
        <v>2019.771</v>
      </c>
      <c r="AV16" s="56">
        <f t="shared" si="32"/>
        <v>27.884958426000001</v>
      </c>
      <c r="AW16" s="57">
        <f t="shared" si="33"/>
        <v>2048</v>
      </c>
      <c r="AX16" s="56">
        <f t="shared" si="17"/>
        <v>1968.0650907839999</v>
      </c>
      <c r="AY16" s="53">
        <v>390</v>
      </c>
      <c r="AZ16" s="53">
        <v>409</v>
      </c>
      <c r="BA16" s="54">
        <v>426</v>
      </c>
      <c r="BB16" s="56">
        <f t="shared" si="47"/>
        <v>1987.05</v>
      </c>
      <c r="BC16" s="56">
        <f t="shared" si="48"/>
        <v>27.433212300000001</v>
      </c>
      <c r="BD16" s="57">
        <f t="shared" si="34"/>
        <v>2014</v>
      </c>
      <c r="BE16" s="56">
        <f t="shared" si="35"/>
        <v>1940.5463407199998</v>
      </c>
      <c r="BF16" s="58"/>
      <c r="BG16" s="54">
        <v>307</v>
      </c>
      <c r="BH16" s="54">
        <v>319</v>
      </c>
      <c r="BI16" s="56">
        <f t="shared" si="63"/>
        <v>0</v>
      </c>
      <c r="BJ16" s="56">
        <f t="shared" si="36"/>
        <v>0</v>
      </c>
      <c r="BK16" s="57">
        <f t="shared" si="18"/>
        <v>0</v>
      </c>
      <c r="BL16" s="56">
        <f t="shared" si="19"/>
        <v>0</v>
      </c>
      <c r="BM16" s="56">
        <v>3647.7</v>
      </c>
      <c r="BN16" s="59">
        <f>BU16+CQ16</f>
        <v>7</v>
      </c>
      <c r="BO16" s="60" t="e">
        <f>ROUND(CO16+DG16,0)</f>
        <v>#REF!</v>
      </c>
      <c r="BP16" s="60" t="e">
        <f>CO16+#REF!</f>
        <v>#REF!</v>
      </c>
      <c r="BQ16" s="60">
        <f>CM16+DJ16</f>
        <v>24</v>
      </c>
      <c r="BR16" s="60">
        <f>CP16+DK16</f>
        <v>25</v>
      </c>
      <c r="BS16" s="61" t="e">
        <f>BR16-#REF!</f>
        <v>#REF!</v>
      </c>
      <c r="BT16" s="61" t="e">
        <f>BR16-#REF!</f>
        <v>#REF!</v>
      </c>
      <c r="BU16" s="62">
        <v>6</v>
      </c>
      <c r="BV16" s="59">
        <f t="shared" si="37"/>
        <v>221</v>
      </c>
      <c r="BW16" s="59">
        <f t="shared" si="38"/>
        <v>167</v>
      </c>
      <c r="BX16" s="59">
        <f t="shared" si="39"/>
        <v>175</v>
      </c>
      <c r="BY16" s="59">
        <v>167</v>
      </c>
      <c r="BZ16" s="59">
        <f t="shared" si="49"/>
        <v>175</v>
      </c>
      <c r="CA16" s="66">
        <f t="shared" si="58"/>
        <v>16</v>
      </c>
      <c r="CB16" s="59">
        <v>175</v>
      </c>
      <c r="CC16" s="59">
        <f t="shared" si="40"/>
        <v>183</v>
      </c>
      <c r="CD16" s="59">
        <f>ROUND(CC16*1.4,0)</f>
        <v>256</v>
      </c>
      <c r="CE16" s="59">
        <f>ROUND(CB16*1.073,0)</f>
        <v>188</v>
      </c>
      <c r="CF16" s="59">
        <f t="shared" si="41"/>
        <v>263</v>
      </c>
      <c r="CG16" s="63">
        <f>ROUND(BU16*BZ16*12/1000,0)</f>
        <v>13</v>
      </c>
      <c r="CH16" s="64" t="e">
        <f>ROUND(CA16+#REF!,0)</f>
        <v>#REF!</v>
      </c>
      <c r="CI16" s="64">
        <f>ROUND(BU16*CD16*12/1000,0)</f>
        <v>18</v>
      </c>
      <c r="CJ16" s="64">
        <f t="shared" si="50"/>
        <v>0.24850800000000001</v>
      </c>
      <c r="CK16" s="64">
        <f>ROUND(BU16*CF16*12/1000,0)</f>
        <v>19</v>
      </c>
      <c r="CL16" s="64">
        <f t="shared" si="51"/>
        <v>0.26231399999999999</v>
      </c>
      <c r="CM16" s="65">
        <f>ROUND(CI16+CJ16,0)</f>
        <v>18</v>
      </c>
      <c r="CN16" s="67">
        <f>ROUND((BU16*BV16*12)/1000*1.013806,0)</f>
        <v>16</v>
      </c>
      <c r="CO16" s="67" t="e">
        <f>ROUND(CG16+#REF!,0)</f>
        <v>#REF!</v>
      </c>
      <c r="CP16" s="65">
        <f>ROUND(CK16+CL16,0)</f>
        <v>19</v>
      </c>
      <c r="CQ16" s="59">
        <v>1</v>
      </c>
      <c r="CR16" s="59">
        <f t="shared" si="59"/>
        <v>442</v>
      </c>
      <c r="CS16" s="59">
        <f t="shared" si="52"/>
        <v>333</v>
      </c>
      <c r="CT16" s="59">
        <f t="shared" si="42"/>
        <v>348</v>
      </c>
      <c r="CU16" s="59">
        <v>333</v>
      </c>
      <c r="CV16" s="59">
        <f t="shared" si="53"/>
        <v>347.98499999999996</v>
      </c>
      <c r="CW16" s="59">
        <v>348</v>
      </c>
      <c r="CX16" s="59">
        <f t="shared" si="54"/>
        <v>364</v>
      </c>
      <c r="CY16" s="59">
        <f t="shared" si="43"/>
        <v>373</v>
      </c>
      <c r="CZ16" s="59">
        <f>ROUND(CX16*1.4,0)</f>
        <v>510</v>
      </c>
      <c r="DA16" s="59">
        <f>ROUND(CY16*1.4,0)</f>
        <v>522</v>
      </c>
      <c r="DB16" s="59">
        <f>ROUND((CQ16*CU16*12)/1000,0)</f>
        <v>4</v>
      </c>
      <c r="DC16" s="59">
        <f>ROUND(CQ16*CV16*12/1000,0)</f>
        <v>4</v>
      </c>
      <c r="DD16" s="64" t="e">
        <f>ROUND(#REF!+#REF!,0)</f>
        <v>#REF!</v>
      </c>
      <c r="DE16" s="59">
        <f>ROUND(CQ16*CZ16*12/1000,0)</f>
        <v>6</v>
      </c>
      <c r="DF16" s="59">
        <f>DC16*1.3806%</f>
        <v>5.5224000000000002E-2</v>
      </c>
      <c r="DG16" s="60" t="e">
        <f>ROUND(#REF!+#REF!,0)</f>
        <v>#REF!</v>
      </c>
      <c r="DH16" s="59">
        <f>ROUND(CQ16*DA16*12/1000,0)</f>
        <v>6</v>
      </c>
      <c r="DI16" s="59">
        <f t="shared" si="55"/>
        <v>8.2836000000000007E-2</v>
      </c>
      <c r="DJ16" s="65">
        <f t="shared" si="56"/>
        <v>6</v>
      </c>
      <c r="DK16" s="65">
        <f t="shared" si="57"/>
        <v>6</v>
      </c>
      <c r="DL16" s="68"/>
    </row>
    <row r="17" spans="1:116" ht="15.75" x14ac:dyDescent="0.2">
      <c r="A17" s="43">
        <v>9</v>
      </c>
      <c r="B17" s="44" t="s">
        <v>92</v>
      </c>
      <c r="C17" s="45">
        <v>1809</v>
      </c>
      <c r="D17" s="46">
        <v>6113.41</v>
      </c>
      <c r="E17" s="47">
        <v>1736</v>
      </c>
      <c r="F17" s="46">
        <v>5382.8360000000002</v>
      </c>
      <c r="G17" s="48">
        <f t="shared" si="20"/>
        <v>-730.57399999999961</v>
      </c>
      <c r="H17" s="47">
        <v>1937</v>
      </c>
      <c r="I17" s="46">
        <v>6020.5439999999999</v>
      </c>
      <c r="J17" s="49">
        <f t="shared" si="10"/>
        <v>637.70799999999963</v>
      </c>
      <c r="K17" s="50">
        <f t="shared" si="21"/>
        <v>2040</v>
      </c>
      <c r="L17" s="47">
        <v>1306</v>
      </c>
      <c r="M17" s="51">
        <f t="shared" si="11"/>
        <v>6513.4</v>
      </c>
      <c r="N17" s="50">
        <f t="shared" si="12"/>
        <v>492.85599999999977</v>
      </c>
      <c r="O17" s="52">
        <v>1454</v>
      </c>
      <c r="P17" s="53">
        <v>197</v>
      </c>
      <c r="Q17" s="54">
        <v>204</v>
      </c>
      <c r="R17" s="55">
        <f t="shared" si="22"/>
        <v>3549.2139999999999</v>
      </c>
      <c r="S17" s="56">
        <f t="shared" si="23"/>
        <v>53.238209999999995</v>
      </c>
      <c r="T17" s="57">
        <f t="shared" si="24"/>
        <v>3602.5</v>
      </c>
      <c r="U17" s="56">
        <f t="shared" si="25"/>
        <v>3488.8148399999995</v>
      </c>
      <c r="V17" s="52">
        <v>586</v>
      </c>
      <c r="W17" s="53">
        <v>395</v>
      </c>
      <c r="X17" s="54">
        <v>409</v>
      </c>
      <c r="Y17" s="56">
        <f t="shared" si="44"/>
        <v>2867.884</v>
      </c>
      <c r="Z17" s="56">
        <f t="shared" si="45"/>
        <v>43.018259999999998</v>
      </c>
      <c r="AA17" s="57">
        <f t="shared" si="46"/>
        <v>2910.9</v>
      </c>
      <c r="AB17" s="56">
        <f t="shared" si="26"/>
        <v>2819.3045999999995</v>
      </c>
      <c r="AC17" s="58"/>
      <c r="AD17" s="54">
        <v>297</v>
      </c>
      <c r="AE17" s="54">
        <v>307</v>
      </c>
      <c r="AF17" s="56">
        <f t="shared" si="60"/>
        <v>0</v>
      </c>
      <c r="AG17" s="56">
        <f t="shared" si="61"/>
        <v>0</v>
      </c>
      <c r="AH17" s="57">
        <f t="shared" si="62"/>
        <v>0</v>
      </c>
      <c r="AI17" s="56">
        <f t="shared" si="27"/>
        <v>0</v>
      </c>
      <c r="AJ17" s="50">
        <v>5469.0707999999995</v>
      </c>
      <c r="AK17" s="51">
        <f t="shared" si="28"/>
        <v>5687.8336319999999</v>
      </c>
      <c r="AL17" s="50">
        <f t="shared" si="29"/>
        <v>-324.16636800000015</v>
      </c>
      <c r="AM17" s="53">
        <f t="shared" si="13"/>
        <v>1754</v>
      </c>
      <c r="AN17" s="51">
        <f t="shared" si="14"/>
        <v>6012</v>
      </c>
      <c r="AO17" s="50">
        <f t="shared" si="30"/>
        <v>-501.39999999999964</v>
      </c>
      <c r="AP17" s="50">
        <f t="shared" si="15"/>
        <v>5784.6067165919994</v>
      </c>
      <c r="AQ17" s="50">
        <f t="shared" si="31"/>
        <v>227.39328340800057</v>
      </c>
      <c r="AR17" s="52">
        <v>1180</v>
      </c>
      <c r="AS17" s="53">
        <v>204</v>
      </c>
      <c r="AT17" s="54">
        <v>213</v>
      </c>
      <c r="AU17" s="55">
        <f t="shared" si="16"/>
        <v>3005.46</v>
      </c>
      <c r="AV17" s="56">
        <f t="shared" si="32"/>
        <v>41.493380760000001</v>
      </c>
      <c r="AW17" s="57">
        <f t="shared" si="33"/>
        <v>3047</v>
      </c>
      <c r="AX17" s="56">
        <f t="shared" si="17"/>
        <v>2928.5205638399998</v>
      </c>
      <c r="AY17" s="53">
        <v>574</v>
      </c>
      <c r="AZ17" s="53">
        <v>409</v>
      </c>
      <c r="BA17" s="54">
        <v>426</v>
      </c>
      <c r="BB17" s="56">
        <f t="shared" si="47"/>
        <v>2924.53</v>
      </c>
      <c r="BC17" s="56">
        <f t="shared" si="48"/>
        <v>40.376061180000008</v>
      </c>
      <c r="BD17" s="57">
        <f t="shared" si="34"/>
        <v>2965</v>
      </c>
      <c r="BE17" s="56">
        <f t="shared" si="35"/>
        <v>2856.0861527520001</v>
      </c>
      <c r="BF17" s="58"/>
      <c r="BG17" s="54">
        <v>307</v>
      </c>
      <c r="BH17" s="54">
        <v>319</v>
      </c>
      <c r="BI17" s="56">
        <f t="shared" si="63"/>
        <v>0</v>
      </c>
      <c r="BJ17" s="56">
        <f t="shared" si="36"/>
        <v>0</v>
      </c>
      <c r="BK17" s="57">
        <f t="shared" si="18"/>
        <v>0</v>
      </c>
      <c r="BL17" s="56">
        <f t="shared" si="19"/>
        <v>0</v>
      </c>
      <c r="BM17" s="56">
        <v>5624.2</v>
      </c>
      <c r="BN17" s="59">
        <f>BU17+CQ17</f>
        <v>6</v>
      </c>
      <c r="BO17" s="60" t="e">
        <f>ROUND(CO17+DG17,0)</f>
        <v>#REF!</v>
      </c>
      <c r="BP17" s="60" t="e">
        <f>CO17+#REF!</f>
        <v>#REF!</v>
      </c>
      <c r="BQ17" s="60">
        <f>CM17+DJ17</f>
        <v>18</v>
      </c>
      <c r="BR17" s="60">
        <f>CP17+DK17</f>
        <v>19</v>
      </c>
      <c r="BS17" s="61" t="e">
        <f>BR17-#REF!</f>
        <v>#REF!</v>
      </c>
      <c r="BT17" s="61" t="e">
        <f>BR17-#REF!</f>
        <v>#REF!</v>
      </c>
      <c r="BU17" s="62">
        <v>6</v>
      </c>
      <c r="BV17" s="59">
        <f t="shared" si="37"/>
        <v>221</v>
      </c>
      <c r="BW17" s="59">
        <f t="shared" si="38"/>
        <v>167</v>
      </c>
      <c r="BX17" s="59">
        <f t="shared" si="39"/>
        <v>175</v>
      </c>
      <c r="BY17" s="59">
        <v>167</v>
      </c>
      <c r="BZ17" s="59">
        <f t="shared" si="49"/>
        <v>175</v>
      </c>
      <c r="CA17" s="66">
        <f t="shared" si="58"/>
        <v>16</v>
      </c>
      <c r="CB17" s="59">
        <v>175</v>
      </c>
      <c r="CC17" s="59">
        <f t="shared" si="40"/>
        <v>183</v>
      </c>
      <c r="CD17" s="59">
        <f>ROUND(CC17*1.4,0)</f>
        <v>256</v>
      </c>
      <c r="CE17" s="59">
        <f>ROUND(CB17*1.073,0)</f>
        <v>188</v>
      </c>
      <c r="CF17" s="59">
        <f t="shared" si="41"/>
        <v>263</v>
      </c>
      <c r="CG17" s="63">
        <f>ROUND(BU17*BZ17*12/1000,0)</f>
        <v>13</v>
      </c>
      <c r="CH17" s="64" t="e">
        <f>ROUND(CA17+#REF!,0)</f>
        <v>#REF!</v>
      </c>
      <c r="CI17" s="64">
        <f>ROUND(BU17*CD17*12/1000,0)</f>
        <v>18</v>
      </c>
      <c r="CJ17" s="64">
        <f>+CI17*1.3806%</f>
        <v>0.24850800000000001</v>
      </c>
      <c r="CK17" s="64">
        <f>ROUND(BU17*CF17*12/1000,0)</f>
        <v>19</v>
      </c>
      <c r="CL17" s="64">
        <f t="shared" si="51"/>
        <v>0.26231399999999999</v>
      </c>
      <c r="CM17" s="65">
        <f>ROUND(CI17+CJ17,0)</f>
        <v>18</v>
      </c>
      <c r="CN17" s="67">
        <f>ROUND((BU17*BV17*12)/1000*1.013806,0)</f>
        <v>16</v>
      </c>
      <c r="CO17" s="67" t="e">
        <f>ROUND(CG17+#REF!,0)</f>
        <v>#REF!</v>
      </c>
      <c r="CP17" s="65">
        <f>ROUND(CK17+CL17,0)</f>
        <v>19</v>
      </c>
      <c r="CQ17" s="59"/>
      <c r="CR17" s="59">
        <f t="shared" si="59"/>
        <v>442</v>
      </c>
      <c r="CS17" s="59">
        <f t="shared" si="52"/>
        <v>333</v>
      </c>
      <c r="CT17" s="59">
        <f t="shared" si="42"/>
        <v>348</v>
      </c>
      <c r="CU17" s="59">
        <v>333</v>
      </c>
      <c r="CV17" s="59">
        <f t="shared" si="53"/>
        <v>347.98499999999996</v>
      </c>
      <c r="CW17" s="59">
        <v>348</v>
      </c>
      <c r="CX17" s="59">
        <f t="shared" si="54"/>
        <v>364</v>
      </c>
      <c r="CY17" s="59">
        <f t="shared" si="43"/>
        <v>373</v>
      </c>
      <c r="CZ17" s="59">
        <f>ROUND(CX17*1.4,0)</f>
        <v>510</v>
      </c>
      <c r="DA17" s="59">
        <f>ROUND(CY17*1.4,0)</f>
        <v>522</v>
      </c>
      <c r="DB17" s="59">
        <f>ROUND((CQ17*CU17*12)/1000,0)</f>
        <v>0</v>
      </c>
      <c r="DC17" s="59">
        <f>ROUND(CQ17*CV17*12/1000,0)</f>
        <v>0</v>
      </c>
      <c r="DD17" s="64" t="e">
        <f>ROUND(#REF!+#REF!,0)</f>
        <v>#REF!</v>
      </c>
      <c r="DE17" s="59">
        <f>ROUND(CQ17*CZ17*12/1000,0)</f>
        <v>0</v>
      </c>
      <c r="DF17" s="59">
        <f>DC17*1.3806%</f>
        <v>0</v>
      </c>
      <c r="DG17" s="60" t="e">
        <f>ROUND(#REF!+#REF!,0)</f>
        <v>#REF!</v>
      </c>
      <c r="DH17" s="59">
        <f>ROUND(CQ17*DA17*12/1000,0)</f>
        <v>0</v>
      </c>
      <c r="DI17" s="59">
        <f t="shared" si="55"/>
        <v>0</v>
      </c>
      <c r="DJ17" s="65">
        <f t="shared" si="56"/>
        <v>0</v>
      </c>
      <c r="DK17" s="65">
        <f t="shared" si="57"/>
        <v>0</v>
      </c>
      <c r="DL17" s="68"/>
    </row>
    <row r="18" spans="1:116" ht="15.75" x14ac:dyDescent="0.2">
      <c r="A18" s="43">
        <v>10</v>
      </c>
      <c r="B18" s="44" t="s">
        <v>93</v>
      </c>
      <c r="C18" s="45">
        <v>3170</v>
      </c>
      <c r="D18" s="46">
        <v>9331.2530000000006</v>
      </c>
      <c r="E18" s="47">
        <v>3111</v>
      </c>
      <c r="F18" s="46">
        <v>8827.268</v>
      </c>
      <c r="G18" s="48">
        <f t="shared" si="20"/>
        <v>-503.98500000000058</v>
      </c>
      <c r="H18" s="47">
        <v>3303</v>
      </c>
      <c r="I18" s="46">
        <v>9883.5439999999999</v>
      </c>
      <c r="J18" s="49">
        <f t="shared" si="10"/>
        <v>1056.2759999999998</v>
      </c>
      <c r="K18" s="50">
        <f t="shared" si="21"/>
        <v>3473</v>
      </c>
      <c r="L18" s="47">
        <v>2896</v>
      </c>
      <c r="M18" s="51">
        <f t="shared" si="11"/>
        <v>10743.5</v>
      </c>
      <c r="N18" s="50">
        <f t="shared" si="12"/>
        <v>859.95600000000013</v>
      </c>
      <c r="O18" s="52">
        <v>2614</v>
      </c>
      <c r="P18" s="53">
        <v>197</v>
      </c>
      <c r="Q18" s="54">
        <v>204</v>
      </c>
      <c r="R18" s="55">
        <f t="shared" si="22"/>
        <v>6380.7740000000003</v>
      </c>
      <c r="S18" s="56">
        <f t="shared" si="23"/>
        <v>95.711610000000007</v>
      </c>
      <c r="T18" s="57">
        <f t="shared" si="24"/>
        <v>6476.5</v>
      </c>
      <c r="U18" s="56">
        <f t="shared" si="25"/>
        <v>6272.1884399999999</v>
      </c>
      <c r="V18" s="52">
        <v>859</v>
      </c>
      <c r="W18" s="53">
        <v>395</v>
      </c>
      <c r="X18" s="54">
        <v>409</v>
      </c>
      <c r="Y18" s="56">
        <f t="shared" si="44"/>
        <v>4203.9459999999999</v>
      </c>
      <c r="Z18" s="56">
        <f t="shared" si="45"/>
        <v>63.059189999999994</v>
      </c>
      <c r="AA18" s="57">
        <f t="shared" si="46"/>
        <v>4267</v>
      </c>
      <c r="AB18" s="56">
        <f t="shared" si="26"/>
        <v>4132.7348999999995</v>
      </c>
      <c r="AC18" s="58"/>
      <c r="AD18" s="54">
        <v>297</v>
      </c>
      <c r="AE18" s="54">
        <v>307</v>
      </c>
      <c r="AF18" s="56">
        <f t="shared" si="60"/>
        <v>0</v>
      </c>
      <c r="AG18" s="56">
        <f t="shared" si="61"/>
        <v>0</v>
      </c>
      <c r="AH18" s="57">
        <f t="shared" si="62"/>
        <v>0</v>
      </c>
      <c r="AI18" s="56">
        <f t="shared" si="27"/>
        <v>0</v>
      </c>
      <c r="AJ18" s="50">
        <v>9117.1404000000002</v>
      </c>
      <c r="AK18" s="51">
        <f t="shared" si="28"/>
        <v>9481.8260160000009</v>
      </c>
      <c r="AL18" s="50">
        <f t="shared" si="29"/>
        <v>784.82601600000089</v>
      </c>
      <c r="AM18" s="53">
        <f t="shared" si="13"/>
        <v>2708</v>
      </c>
      <c r="AN18" s="51">
        <f t="shared" si="14"/>
        <v>8697</v>
      </c>
      <c r="AO18" s="50">
        <f t="shared" si="30"/>
        <v>-2046.5</v>
      </c>
      <c r="AP18" s="50">
        <f t="shared" si="15"/>
        <v>8366.7219359039991</v>
      </c>
      <c r="AQ18" s="50">
        <f t="shared" si="31"/>
        <v>330.27806409600089</v>
      </c>
      <c r="AR18" s="52">
        <v>2048</v>
      </c>
      <c r="AS18" s="53">
        <v>204</v>
      </c>
      <c r="AT18" s="54">
        <v>213</v>
      </c>
      <c r="AU18" s="55">
        <f t="shared" si="16"/>
        <v>5216.2560000000003</v>
      </c>
      <c r="AV18" s="56">
        <f t="shared" si="32"/>
        <v>72.015630336000001</v>
      </c>
      <c r="AW18" s="57">
        <f t="shared" si="33"/>
        <v>5288</v>
      </c>
      <c r="AX18" s="56">
        <f t="shared" si="17"/>
        <v>5082.720436224</v>
      </c>
      <c r="AY18" s="53">
        <v>660</v>
      </c>
      <c r="AZ18" s="53">
        <v>409</v>
      </c>
      <c r="BA18" s="54">
        <v>426</v>
      </c>
      <c r="BB18" s="56">
        <f t="shared" si="47"/>
        <v>3362.7</v>
      </c>
      <c r="BC18" s="56">
        <f t="shared" si="48"/>
        <v>46.4254362</v>
      </c>
      <c r="BD18" s="57">
        <f t="shared" si="34"/>
        <v>3409</v>
      </c>
      <c r="BE18" s="56">
        <f t="shared" si="35"/>
        <v>3284.0014996800001</v>
      </c>
      <c r="BF18" s="58"/>
      <c r="BG18" s="54">
        <v>307</v>
      </c>
      <c r="BH18" s="54">
        <v>319</v>
      </c>
      <c r="BI18" s="56">
        <f t="shared" si="63"/>
        <v>0</v>
      </c>
      <c r="BJ18" s="56">
        <f t="shared" si="36"/>
        <v>0</v>
      </c>
      <c r="BK18" s="57">
        <f t="shared" si="18"/>
        <v>0</v>
      </c>
      <c r="BL18" s="56">
        <f t="shared" si="19"/>
        <v>0</v>
      </c>
      <c r="BM18" s="56">
        <v>9329.1</v>
      </c>
      <c r="BN18" s="59">
        <f>BU18+CQ18</f>
        <v>9</v>
      </c>
      <c r="BO18" s="60" t="e">
        <f>ROUND(CO18+DG18,0)</f>
        <v>#REF!</v>
      </c>
      <c r="BP18" s="60" t="e">
        <f>CO18+#REF!</f>
        <v>#REF!</v>
      </c>
      <c r="BQ18" s="60">
        <f>CM18+DJ18</f>
        <v>31</v>
      </c>
      <c r="BR18" s="60">
        <f>CP18+DK18</f>
        <v>31</v>
      </c>
      <c r="BS18" s="61" t="e">
        <f>BR18-#REF!</f>
        <v>#REF!</v>
      </c>
      <c r="BT18" s="61" t="e">
        <f>BR18-#REF!</f>
        <v>#REF!</v>
      </c>
      <c r="BU18" s="62">
        <v>8</v>
      </c>
      <c r="BV18" s="59">
        <f t="shared" si="37"/>
        <v>221</v>
      </c>
      <c r="BW18" s="59">
        <f t="shared" si="38"/>
        <v>167</v>
      </c>
      <c r="BX18" s="59">
        <f t="shared" si="39"/>
        <v>175</v>
      </c>
      <c r="BY18" s="59">
        <v>167</v>
      </c>
      <c r="BZ18" s="59">
        <f t="shared" si="49"/>
        <v>175</v>
      </c>
      <c r="CA18" s="66">
        <f t="shared" si="58"/>
        <v>21</v>
      </c>
      <c r="CB18" s="59">
        <v>175</v>
      </c>
      <c r="CC18" s="59">
        <f t="shared" si="40"/>
        <v>183</v>
      </c>
      <c r="CD18" s="59">
        <f>ROUND(CC18*1.4,0)</f>
        <v>256</v>
      </c>
      <c r="CE18" s="59">
        <f>ROUND(CB18*1.073,0)</f>
        <v>188</v>
      </c>
      <c r="CF18" s="59">
        <f t="shared" si="41"/>
        <v>263</v>
      </c>
      <c r="CG18" s="63">
        <f>ROUND(BU18*BZ18*12/1000,0)</f>
        <v>17</v>
      </c>
      <c r="CH18" s="64" t="e">
        <f>ROUND(CA18+#REF!,0)</f>
        <v>#REF!</v>
      </c>
      <c r="CI18" s="64">
        <f>ROUND(BU18*CD18*12/1000,0)</f>
        <v>25</v>
      </c>
      <c r="CJ18" s="64">
        <f t="shared" si="50"/>
        <v>0.34515000000000001</v>
      </c>
      <c r="CK18" s="64">
        <f>ROUND(BU18*CF18*12/1000,0)</f>
        <v>25</v>
      </c>
      <c r="CL18" s="64">
        <f t="shared" si="51"/>
        <v>0.34515000000000001</v>
      </c>
      <c r="CM18" s="65">
        <f>ROUND(CI18+CJ18,0)</f>
        <v>25</v>
      </c>
      <c r="CN18" s="67">
        <f>ROUND((BU18*BV18*12)/1000*1.013806,0)</f>
        <v>22</v>
      </c>
      <c r="CO18" s="67" t="e">
        <f>ROUND(CG18+#REF!,0)</f>
        <v>#REF!</v>
      </c>
      <c r="CP18" s="65">
        <f>ROUND(CK18+CL18,0)</f>
        <v>25</v>
      </c>
      <c r="CQ18" s="59">
        <v>1</v>
      </c>
      <c r="CR18" s="59">
        <f>ROUND(316*1.4,0)</f>
        <v>442</v>
      </c>
      <c r="CS18" s="59">
        <f>ROUND(316*1.055,0)</f>
        <v>333</v>
      </c>
      <c r="CT18" s="59">
        <f t="shared" si="42"/>
        <v>348</v>
      </c>
      <c r="CU18" s="59">
        <v>333</v>
      </c>
      <c r="CV18" s="59">
        <f t="shared" si="53"/>
        <v>347.98499999999996</v>
      </c>
      <c r="CW18" s="59">
        <v>348</v>
      </c>
      <c r="CX18" s="59">
        <f t="shared" si="54"/>
        <v>364</v>
      </c>
      <c r="CY18" s="59">
        <f t="shared" si="43"/>
        <v>373</v>
      </c>
      <c r="CZ18" s="59">
        <f>ROUND(CX18*1.4,0)</f>
        <v>510</v>
      </c>
      <c r="DA18" s="59">
        <f>ROUND(CY18*1.4,0)</f>
        <v>522</v>
      </c>
      <c r="DB18" s="59">
        <f>ROUND((CQ18*CU18*12)/1000,0)</f>
        <v>4</v>
      </c>
      <c r="DC18" s="59">
        <f>ROUND(CQ18*CV18*12/1000,0)</f>
        <v>4</v>
      </c>
      <c r="DD18" s="64" t="e">
        <f>ROUND(#REF!+#REF!,0)</f>
        <v>#REF!</v>
      </c>
      <c r="DE18" s="59">
        <f>ROUND(CQ18*CZ18*12/1000,0)</f>
        <v>6</v>
      </c>
      <c r="DF18" s="59">
        <f>DC18*1.3806%</f>
        <v>5.5224000000000002E-2</v>
      </c>
      <c r="DG18" s="60" t="e">
        <f>ROUND(#REF!+#REF!,0)</f>
        <v>#REF!</v>
      </c>
      <c r="DH18" s="59">
        <f>ROUND(CQ18*DA18*12/1000,0)</f>
        <v>6</v>
      </c>
      <c r="DI18" s="59">
        <f t="shared" si="55"/>
        <v>8.2836000000000007E-2</v>
      </c>
      <c r="DJ18" s="65">
        <f t="shared" si="56"/>
        <v>6</v>
      </c>
      <c r="DK18" s="65">
        <f t="shared" si="57"/>
        <v>6</v>
      </c>
      <c r="DL18" s="68"/>
    </row>
    <row r="19" spans="1:116" ht="15.75" x14ac:dyDescent="0.2">
      <c r="A19" s="43">
        <v>11</v>
      </c>
      <c r="B19" s="44" t="s">
        <v>94</v>
      </c>
      <c r="C19" s="45">
        <v>1810</v>
      </c>
      <c r="D19" s="46">
        <v>5933.0959999999995</v>
      </c>
      <c r="E19" s="47">
        <v>1810</v>
      </c>
      <c r="F19" s="46">
        <v>5935.1264000000001</v>
      </c>
      <c r="G19" s="48">
        <f t="shared" si="20"/>
        <v>2.0304000000005544</v>
      </c>
      <c r="H19" s="47">
        <v>1990</v>
      </c>
      <c r="I19" s="46">
        <v>6617.5940000000001</v>
      </c>
      <c r="J19" s="49">
        <f t="shared" si="10"/>
        <v>682.46759999999995</v>
      </c>
      <c r="K19" s="50">
        <f t="shared" si="21"/>
        <v>2147</v>
      </c>
      <c r="L19" s="47">
        <v>2118</v>
      </c>
      <c r="M19" s="51">
        <f t="shared" si="11"/>
        <v>7037.4</v>
      </c>
      <c r="N19" s="50">
        <f t="shared" si="12"/>
        <v>419.80599999999959</v>
      </c>
      <c r="O19" s="52">
        <v>1457</v>
      </c>
      <c r="P19" s="53">
        <v>197</v>
      </c>
      <c r="Q19" s="54">
        <v>204</v>
      </c>
      <c r="R19" s="55">
        <f t="shared" si="22"/>
        <v>3556.5369999999998</v>
      </c>
      <c r="S19" s="56">
        <f t="shared" si="23"/>
        <v>53.348054999999995</v>
      </c>
      <c r="T19" s="57">
        <f t="shared" si="24"/>
        <v>3609.9</v>
      </c>
      <c r="U19" s="56">
        <f t="shared" si="25"/>
        <v>3496.0132199999998</v>
      </c>
      <c r="V19" s="52">
        <v>690</v>
      </c>
      <c r="W19" s="53">
        <v>395</v>
      </c>
      <c r="X19" s="54">
        <v>409</v>
      </c>
      <c r="Y19" s="56">
        <f t="shared" si="44"/>
        <v>3376.86</v>
      </c>
      <c r="Z19" s="56">
        <f t="shared" si="45"/>
        <v>50.652900000000002</v>
      </c>
      <c r="AA19" s="57">
        <f t="shared" si="46"/>
        <v>3427.5</v>
      </c>
      <c r="AB19" s="56">
        <f t="shared" si="26"/>
        <v>3319.6589999999997</v>
      </c>
      <c r="AC19" s="58"/>
      <c r="AD19" s="54">
        <v>297</v>
      </c>
      <c r="AE19" s="54">
        <v>307</v>
      </c>
      <c r="AF19" s="56">
        <f t="shared" si="60"/>
        <v>0</v>
      </c>
      <c r="AG19" s="56">
        <f t="shared" si="61"/>
        <v>0</v>
      </c>
      <c r="AH19" s="57">
        <f t="shared" si="62"/>
        <v>0</v>
      </c>
      <c r="AI19" s="56">
        <f t="shared" si="27"/>
        <v>0</v>
      </c>
      <c r="AJ19" s="50">
        <v>6868.3235999999997</v>
      </c>
      <c r="AK19" s="51">
        <f t="shared" si="28"/>
        <v>7143.056544</v>
      </c>
      <c r="AL19" s="50">
        <f t="shared" si="29"/>
        <v>-345.94345599999997</v>
      </c>
      <c r="AM19" s="53">
        <f t="shared" si="13"/>
        <v>2227</v>
      </c>
      <c r="AN19" s="51">
        <f t="shared" si="14"/>
        <v>7489</v>
      </c>
      <c r="AO19" s="50">
        <f t="shared" si="30"/>
        <v>451.60000000000036</v>
      </c>
      <c r="AP19" s="50">
        <f t="shared" si="15"/>
        <v>7205.3990524559995</v>
      </c>
      <c r="AQ19" s="50">
        <f t="shared" si="31"/>
        <v>283.60094754400052</v>
      </c>
      <c r="AR19" s="52">
        <v>1554</v>
      </c>
      <c r="AS19" s="53">
        <v>204</v>
      </c>
      <c r="AT19" s="54">
        <v>213</v>
      </c>
      <c r="AU19" s="55">
        <f t="shared" si="16"/>
        <v>3958.038</v>
      </c>
      <c r="AV19" s="56">
        <f t="shared" si="32"/>
        <v>54.644672628000002</v>
      </c>
      <c r="AW19" s="57">
        <f t="shared" si="33"/>
        <v>4013</v>
      </c>
      <c r="AX19" s="56">
        <f t="shared" si="17"/>
        <v>3856.7126747520001</v>
      </c>
      <c r="AY19" s="53">
        <v>673</v>
      </c>
      <c r="AZ19" s="53">
        <v>409</v>
      </c>
      <c r="BA19" s="54">
        <v>426</v>
      </c>
      <c r="BB19" s="56">
        <f t="shared" si="47"/>
        <v>3428.9349999999999</v>
      </c>
      <c r="BC19" s="56">
        <f t="shared" si="48"/>
        <v>47.339876610000005</v>
      </c>
      <c r="BD19" s="57">
        <f t="shared" si="34"/>
        <v>3476</v>
      </c>
      <c r="BE19" s="56">
        <f t="shared" si="35"/>
        <v>3348.6863777039998</v>
      </c>
      <c r="BF19" s="58"/>
      <c r="BG19" s="54">
        <v>307</v>
      </c>
      <c r="BH19" s="54">
        <v>319</v>
      </c>
      <c r="BI19" s="56">
        <f t="shared" si="63"/>
        <v>0</v>
      </c>
      <c r="BJ19" s="56">
        <f t="shared" si="36"/>
        <v>0</v>
      </c>
      <c r="BK19" s="57">
        <f t="shared" si="18"/>
        <v>0</v>
      </c>
      <c r="BL19" s="56">
        <f t="shared" si="19"/>
        <v>0</v>
      </c>
      <c r="BM19" s="56">
        <v>6884.5</v>
      </c>
      <c r="BN19" s="59">
        <f>BU19+CQ19</f>
        <v>1</v>
      </c>
      <c r="BO19" s="60" t="e">
        <f>ROUND(CO19+DG19,0)</f>
        <v>#REF!</v>
      </c>
      <c r="BP19" s="60" t="e">
        <f>CO19+#REF!</f>
        <v>#REF!</v>
      </c>
      <c r="BQ19" s="60">
        <f>CM19+DJ19</f>
        <v>3</v>
      </c>
      <c r="BR19" s="60">
        <f>CP19+DK19</f>
        <v>3</v>
      </c>
      <c r="BS19" s="61" t="e">
        <f>BR19-#REF!</f>
        <v>#REF!</v>
      </c>
      <c r="BT19" s="61" t="e">
        <f>BR19-#REF!</f>
        <v>#REF!</v>
      </c>
      <c r="BU19" s="62">
        <v>1</v>
      </c>
      <c r="BV19" s="59">
        <f t="shared" si="37"/>
        <v>221</v>
      </c>
      <c r="BW19" s="59">
        <f t="shared" si="38"/>
        <v>167</v>
      </c>
      <c r="BX19" s="59">
        <f t="shared" si="39"/>
        <v>175</v>
      </c>
      <c r="BY19" s="59">
        <v>167</v>
      </c>
      <c r="BZ19" s="59">
        <f t="shared" si="49"/>
        <v>175</v>
      </c>
      <c r="CA19" s="66">
        <f t="shared" si="58"/>
        <v>3</v>
      </c>
      <c r="CB19" s="59">
        <v>175</v>
      </c>
      <c r="CC19" s="59">
        <f t="shared" si="40"/>
        <v>183</v>
      </c>
      <c r="CD19" s="59">
        <f>ROUND(CC19*1.4,0)</f>
        <v>256</v>
      </c>
      <c r="CE19" s="59">
        <f>ROUND(CB19*1.073,0)</f>
        <v>188</v>
      </c>
      <c r="CF19" s="59">
        <f t="shared" si="41"/>
        <v>263</v>
      </c>
      <c r="CG19" s="63">
        <f>ROUND(BU19*BZ19*12/1000,0)</f>
        <v>2</v>
      </c>
      <c r="CH19" s="64" t="e">
        <f>ROUND(CA19+#REF!,0)</f>
        <v>#REF!</v>
      </c>
      <c r="CI19" s="64">
        <f>ROUND(BU19*CD19*12/1000,0)</f>
        <v>3</v>
      </c>
      <c r="CJ19" s="64">
        <f t="shared" si="50"/>
        <v>4.1418000000000003E-2</v>
      </c>
      <c r="CK19" s="64">
        <f>ROUND(BU19*CF19*12/1000,0)</f>
        <v>3</v>
      </c>
      <c r="CL19" s="64">
        <f t="shared" si="51"/>
        <v>4.1418000000000003E-2</v>
      </c>
      <c r="CM19" s="65">
        <f>ROUND(CI19+CJ19,0)</f>
        <v>3</v>
      </c>
      <c r="CN19" s="67">
        <f>ROUND((BU19*BV19*12)/1000*1.013806,0)</f>
        <v>3</v>
      </c>
      <c r="CO19" s="67" t="e">
        <f>ROUND(CG19+#REF!,0)</f>
        <v>#REF!</v>
      </c>
      <c r="CP19" s="65">
        <f>ROUND(CK19+CL19,0)</f>
        <v>3</v>
      </c>
      <c r="CQ19" s="59"/>
      <c r="CR19" s="59">
        <f t="shared" si="59"/>
        <v>442</v>
      </c>
      <c r="CS19" s="59">
        <f t="shared" si="52"/>
        <v>333</v>
      </c>
      <c r="CT19" s="59">
        <f t="shared" si="42"/>
        <v>348</v>
      </c>
      <c r="CU19" s="59">
        <v>333</v>
      </c>
      <c r="CV19" s="59">
        <f t="shared" si="53"/>
        <v>347.98499999999996</v>
      </c>
      <c r="CW19" s="59">
        <v>348</v>
      </c>
      <c r="CX19" s="59">
        <f t="shared" si="54"/>
        <v>364</v>
      </c>
      <c r="CY19" s="59">
        <f t="shared" si="43"/>
        <v>373</v>
      </c>
      <c r="CZ19" s="59">
        <f>ROUND(CX19*1.4,0)</f>
        <v>510</v>
      </c>
      <c r="DA19" s="59">
        <f>ROUND(CY19*1.4,0)</f>
        <v>522</v>
      </c>
      <c r="DB19" s="59">
        <f>ROUND((CQ19*CU19*12)/1000,0)</f>
        <v>0</v>
      </c>
      <c r="DC19" s="59">
        <f>ROUND(CQ19*CV19*12/1000,0)</f>
        <v>0</v>
      </c>
      <c r="DD19" s="64" t="e">
        <f>ROUND(#REF!+#REF!,0)</f>
        <v>#REF!</v>
      </c>
      <c r="DE19" s="59">
        <f>ROUND(CQ19*CZ19*12/1000,0)</f>
        <v>0</v>
      </c>
      <c r="DF19" s="59">
        <f>DC19*1.3806%</f>
        <v>0</v>
      </c>
      <c r="DG19" s="60" t="e">
        <f>ROUND(#REF!+#REF!,0)</f>
        <v>#REF!</v>
      </c>
      <c r="DH19" s="59">
        <f>ROUND(CQ19*DA19*12/1000,0)</f>
        <v>0</v>
      </c>
      <c r="DI19" s="59">
        <f t="shared" si="55"/>
        <v>0</v>
      </c>
      <c r="DJ19" s="65">
        <f t="shared" si="56"/>
        <v>0</v>
      </c>
      <c r="DK19" s="65">
        <f t="shared" si="57"/>
        <v>0</v>
      </c>
      <c r="DL19" s="68"/>
    </row>
    <row r="20" spans="1:116" ht="15.75" x14ac:dyDescent="0.2">
      <c r="A20" s="43">
        <v>12</v>
      </c>
      <c r="B20" s="44" t="s">
        <v>95</v>
      </c>
      <c r="C20" s="45">
        <v>1638</v>
      </c>
      <c r="D20" s="46">
        <v>4652.1409999999996</v>
      </c>
      <c r="E20" s="47">
        <v>1283</v>
      </c>
      <c r="F20" s="46">
        <v>4089.6770000000001</v>
      </c>
      <c r="G20" s="48">
        <f t="shared" si="20"/>
        <v>-562.46399999999949</v>
      </c>
      <c r="H20" s="47">
        <v>1307</v>
      </c>
      <c r="I20" s="46">
        <v>4374.9120000000003</v>
      </c>
      <c r="J20" s="49">
        <f t="shared" si="10"/>
        <v>285.23500000000013</v>
      </c>
      <c r="K20" s="50">
        <f t="shared" si="21"/>
        <v>1254</v>
      </c>
      <c r="L20" s="47">
        <v>1317</v>
      </c>
      <c r="M20" s="51">
        <f t="shared" si="11"/>
        <v>4043.4</v>
      </c>
      <c r="N20" s="50">
        <f t="shared" si="12"/>
        <v>-331.51200000000017</v>
      </c>
      <c r="O20" s="52">
        <v>988</v>
      </c>
      <c r="P20" s="53">
        <v>212</v>
      </c>
      <c r="Q20" s="54">
        <v>219</v>
      </c>
      <c r="R20" s="55">
        <f t="shared" si="22"/>
        <v>2589.5479999999998</v>
      </c>
      <c r="S20" s="56">
        <f t="shared" si="23"/>
        <v>38.843219999999995</v>
      </c>
      <c r="T20" s="57">
        <f t="shared" si="24"/>
        <v>2628.4</v>
      </c>
      <c r="U20" s="56">
        <f t="shared" si="25"/>
        <v>2551.1740799999998</v>
      </c>
      <c r="V20" s="52">
        <v>266</v>
      </c>
      <c r="W20" s="53">
        <v>423</v>
      </c>
      <c r="X20" s="54">
        <v>438</v>
      </c>
      <c r="Y20" s="56">
        <f t="shared" si="44"/>
        <v>1394.106</v>
      </c>
      <c r="Z20" s="56">
        <f t="shared" si="45"/>
        <v>20.91159</v>
      </c>
      <c r="AA20" s="57">
        <f t="shared" si="46"/>
        <v>1415</v>
      </c>
      <c r="AB20" s="56">
        <f t="shared" si="26"/>
        <v>1370.4692399999997</v>
      </c>
      <c r="AC20" s="58"/>
      <c r="AD20" s="54">
        <v>318</v>
      </c>
      <c r="AE20" s="54">
        <v>329</v>
      </c>
      <c r="AF20" s="56">
        <f t="shared" si="60"/>
        <v>0</v>
      </c>
      <c r="AG20" s="56">
        <f t="shared" si="61"/>
        <v>0</v>
      </c>
      <c r="AH20" s="57">
        <f t="shared" si="62"/>
        <v>0</v>
      </c>
      <c r="AI20" s="56">
        <f t="shared" si="27"/>
        <v>0</v>
      </c>
      <c r="AJ20" s="50">
        <v>4222.2012000000004</v>
      </c>
      <c r="AK20" s="51">
        <f t="shared" si="28"/>
        <v>4391.0892480000002</v>
      </c>
      <c r="AL20" s="50">
        <f t="shared" si="29"/>
        <v>1123.0892480000002</v>
      </c>
      <c r="AM20" s="53">
        <f t="shared" si="13"/>
        <v>893</v>
      </c>
      <c r="AN20" s="51">
        <f t="shared" si="14"/>
        <v>3268</v>
      </c>
      <c r="AO20" s="50">
        <f t="shared" si="30"/>
        <v>-775.40000000000009</v>
      </c>
      <c r="AP20" s="50">
        <f t="shared" si="15"/>
        <v>3149.1815225759997</v>
      </c>
      <c r="AQ20" s="50">
        <f t="shared" si="31"/>
        <v>118.81847742400032</v>
      </c>
      <c r="AR20" s="52">
        <v>604</v>
      </c>
      <c r="AS20" s="53">
        <v>219</v>
      </c>
      <c r="AT20" s="54">
        <v>228</v>
      </c>
      <c r="AU20" s="55">
        <f t="shared" si="16"/>
        <v>1647.1079999999999</v>
      </c>
      <c r="AV20" s="56">
        <f t="shared" si="32"/>
        <v>22.739973048</v>
      </c>
      <c r="AW20" s="57">
        <f t="shared" si="33"/>
        <v>1670</v>
      </c>
      <c r="AX20" s="56">
        <f t="shared" si="17"/>
        <v>1609.2264294719998</v>
      </c>
      <c r="AY20" s="53">
        <v>289</v>
      </c>
      <c r="AZ20" s="53">
        <v>438</v>
      </c>
      <c r="BA20" s="54">
        <v>456</v>
      </c>
      <c r="BB20" s="56">
        <f t="shared" si="47"/>
        <v>1576.2059999999999</v>
      </c>
      <c r="BC20" s="56">
        <f t="shared" si="48"/>
        <v>21.761100035999998</v>
      </c>
      <c r="BD20" s="57">
        <f t="shared" si="34"/>
        <v>1598</v>
      </c>
      <c r="BE20" s="56">
        <f t="shared" si="35"/>
        <v>1539.9550931039998</v>
      </c>
      <c r="BF20" s="58"/>
      <c r="BG20" s="54">
        <v>329</v>
      </c>
      <c r="BH20" s="54">
        <v>342</v>
      </c>
      <c r="BI20" s="56">
        <f t="shared" si="63"/>
        <v>0</v>
      </c>
      <c r="BJ20" s="56">
        <f t="shared" si="36"/>
        <v>0</v>
      </c>
      <c r="BK20" s="57">
        <f t="shared" si="18"/>
        <v>0</v>
      </c>
      <c r="BL20" s="56">
        <f t="shared" si="19"/>
        <v>0</v>
      </c>
      <c r="BM20" s="56">
        <v>4173.5</v>
      </c>
      <c r="BN20" s="59">
        <f>BU20+CQ20</f>
        <v>5</v>
      </c>
      <c r="BO20" s="60" t="e">
        <f>ROUND(CO20+DG20,0)</f>
        <v>#REF!</v>
      </c>
      <c r="BP20" s="60" t="e">
        <f>CO20+#REF!</f>
        <v>#REF!</v>
      </c>
      <c r="BQ20" s="60">
        <f>CM20+DJ20</f>
        <v>17</v>
      </c>
      <c r="BR20" s="60">
        <f>CP20+DK20</f>
        <v>17</v>
      </c>
      <c r="BS20" s="61" t="e">
        <f>BR20-#REF!</f>
        <v>#REF!</v>
      </c>
      <c r="BT20" s="61" t="e">
        <f>BR20-#REF!</f>
        <v>#REF!</v>
      </c>
      <c r="BU20" s="62">
        <v>5</v>
      </c>
      <c r="BV20" s="59">
        <f>ROUND(158*1.5,0)</f>
        <v>237</v>
      </c>
      <c r="BW20" s="59">
        <f t="shared" si="38"/>
        <v>167</v>
      </c>
      <c r="BX20" s="59">
        <f t="shared" si="39"/>
        <v>175</v>
      </c>
      <c r="BY20" s="59">
        <v>167</v>
      </c>
      <c r="BZ20" s="59">
        <f t="shared" si="49"/>
        <v>175</v>
      </c>
      <c r="CA20" s="66">
        <f t="shared" si="58"/>
        <v>14</v>
      </c>
      <c r="CB20" s="59">
        <v>175</v>
      </c>
      <c r="CC20" s="59">
        <f t="shared" si="40"/>
        <v>183</v>
      </c>
      <c r="CD20" s="59">
        <f>ROUND(CC20*1.5,0)</f>
        <v>275</v>
      </c>
      <c r="CE20" s="59">
        <f>ROUND(CB20*1.073,0)</f>
        <v>188</v>
      </c>
      <c r="CF20" s="59">
        <f>ROUND(CE20*1.5,0)</f>
        <v>282</v>
      </c>
      <c r="CG20" s="63">
        <f>ROUND(BU20*BZ20*12/1000,0)</f>
        <v>11</v>
      </c>
      <c r="CH20" s="64" t="e">
        <f>ROUND(CA20+#REF!,0)</f>
        <v>#REF!</v>
      </c>
      <c r="CI20" s="64">
        <f>ROUND(BU20*CD20*12/1000,0)</f>
        <v>17</v>
      </c>
      <c r="CJ20" s="64">
        <f t="shared" si="50"/>
        <v>0.23470200000000002</v>
      </c>
      <c r="CK20" s="64">
        <f>ROUND(BU20*CF20*12/1000,0)</f>
        <v>17</v>
      </c>
      <c r="CL20" s="64">
        <f t="shared" si="51"/>
        <v>0.23470200000000002</v>
      </c>
      <c r="CM20" s="65">
        <f>ROUND(CI20+CJ20,0)</f>
        <v>17</v>
      </c>
      <c r="CN20" s="67">
        <f>ROUND((BU20*BV20*12)/1000*1.013806,0)</f>
        <v>14</v>
      </c>
      <c r="CO20" s="67" t="e">
        <f>ROUND(CG20+#REF!,0)</f>
        <v>#REF!</v>
      </c>
      <c r="CP20" s="65">
        <f>ROUND(CK20+CL20,0)</f>
        <v>17</v>
      </c>
      <c r="CQ20" s="59"/>
      <c r="CR20" s="59">
        <f>ROUND(316*1.5,0)</f>
        <v>474</v>
      </c>
      <c r="CS20" s="59">
        <f>ROUND(316*1.055,0)</f>
        <v>333</v>
      </c>
      <c r="CT20" s="59">
        <f>ROUND(333*1.045,0)</f>
        <v>348</v>
      </c>
      <c r="CU20" s="59">
        <v>333</v>
      </c>
      <c r="CV20" s="59">
        <f t="shared" si="53"/>
        <v>347.98499999999996</v>
      </c>
      <c r="CW20" s="59">
        <v>348</v>
      </c>
      <c r="CX20" s="59">
        <f t="shared" si="54"/>
        <v>364</v>
      </c>
      <c r="CY20" s="59">
        <f t="shared" si="43"/>
        <v>373</v>
      </c>
      <c r="CZ20" s="59">
        <f>ROUND(CX20*1.5,0)</f>
        <v>546</v>
      </c>
      <c r="DA20" s="59">
        <f>ROUND(CY20*1.5,0)</f>
        <v>560</v>
      </c>
      <c r="DB20" s="59">
        <f>ROUND((CQ20*CU20*12)/1000,0)</f>
        <v>0</v>
      </c>
      <c r="DC20" s="59">
        <f>ROUND(CQ20*CV20*12/1000,0)</f>
        <v>0</v>
      </c>
      <c r="DD20" s="64" t="e">
        <f>ROUND(#REF!+#REF!,0)</f>
        <v>#REF!</v>
      </c>
      <c r="DE20" s="59">
        <f>ROUND(CQ20*CZ20*12/1000,0)</f>
        <v>0</v>
      </c>
      <c r="DF20" s="59">
        <f>DC20*1.3806%</f>
        <v>0</v>
      </c>
      <c r="DG20" s="60" t="e">
        <f>ROUND(#REF!+#REF!,0)</f>
        <v>#REF!</v>
      </c>
      <c r="DH20" s="59">
        <f>ROUND(CQ20*DA20*12/1000,0)</f>
        <v>0</v>
      </c>
      <c r="DI20" s="59">
        <f t="shared" si="55"/>
        <v>0</v>
      </c>
      <c r="DJ20" s="65">
        <f t="shared" si="56"/>
        <v>0</v>
      </c>
      <c r="DK20" s="65">
        <f t="shared" si="57"/>
        <v>0</v>
      </c>
      <c r="DL20" s="68"/>
    </row>
    <row r="21" spans="1:116" ht="15.75" x14ac:dyDescent="0.2">
      <c r="A21" s="43">
        <v>13</v>
      </c>
      <c r="B21" s="44" t="s">
        <v>96</v>
      </c>
      <c r="C21" s="45">
        <v>4819</v>
      </c>
      <c r="D21" s="46">
        <v>12649.084000000001</v>
      </c>
      <c r="E21" s="47">
        <v>5005</v>
      </c>
      <c r="F21" s="46">
        <v>13366.38</v>
      </c>
      <c r="G21" s="48">
        <f t="shared" si="20"/>
        <v>717.29599999999846</v>
      </c>
      <c r="H21" s="47">
        <v>5695</v>
      </c>
      <c r="I21" s="46">
        <v>15831.619000000001</v>
      </c>
      <c r="J21" s="49">
        <f t="shared" si="10"/>
        <v>2465.2390000000014</v>
      </c>
      <c r="K21" s="50">
        <f t="shared" si="21"/>
        <v>5850</v>
      </c>
      <c r="L21" s="47">
        <v>4819</v>
      </c>
      <c r="M21" s="51">
        <f t="shared" si="11"/>
        <v>17855.3</v>
      </c>
      <c r="N21" s="50">
        <f t="shared" si="12"/>
        <v>2023.6809999999987</v>
      </c>
      <c r="O21" s="52">
        <v>4500</v>
      </c>
      <c r="P21" s="53">
        <v>197</v>
      </c>
      <c r="Q21" s="54">
        <v>204</v>
      </c>
      <c r="R21" s="55">
        <f t="shared" si="22"/>
        <v>10984.5</v>
      </c>
      <c r="S21" s="56">
        <f t="shared" si="23"/>
        <v>164.76749999999998</v>
      </c>
      <c r="T21" s="57">
        <f t="shared" si="24"/>
        <v>11149.3</v>
      </c>
      <c r="U21" s="56">
        <f t="shared" si="25"/>
        <v>10797.57</v>
      </c>
      <c r="V21" s="52">
        <v>1350</v>
      </c>
      <c r="W21" s="53">
        <v>395</v>
      </c>
      <c r="X21" s="54">
        <v>409</v>
      </c>
      <c r="Y21" s="56">
        <f t="shared" si="44"/>
        <v>6606.9</v>
      </c>
      <c r="Z21" s="56">
        <f t="shared" si="45"/>
        <v>99.103499999999997</v>
      </c>
      <c r="AA21" s="57">
        <f t="shared" si="46"/>
        <v>6706</v>
      </c>
      <c r="AB21" s="56">
        <f t="shared" si="26"/>
        <v>6494.9849999999997</v>
      </c>
      <c r="AC21" s="58"/>
      <c r="AD21" s="54">
        <v>297</v>
      </c>
      <c r="AE21" s="54">
        <v>307</v>
      </c>
      <c r="AF21" s="56">
        <f t="shared" si="60"/>
        <v>0</v>
      </c>
      <c r="AG21" s="56">
        <f t="shared" si="61"/>
        <v>0</v>
      </c>
      <c r="AH21" s="57">
        <f t="shared" si="62"/>
        <v>0</v>
      </c>
      <c r="AI21" s="56">
        <f t="shared" si="27"/>
        <v>0</v>
      </c>
      <c r="AJ21" s="50">
        <v>14635.522800000001</v>
      </c>
      <c r="AK21" s="51">
        <f t="shared" si="28"/>
        <v>15220.943712000002</v>
      </c>
      <c r="AL21" s="50">
        <f t="shared" si="29"/>
        <v>844.94371200000205</v>
      </c>
      <c r="AM21" s="53">
        <f t="shared" si="13"/>
        <v>4387</v>
      </c>
      <c r="AN21" s="51">
        <f t="shared" si="14"/>
        <v>14376</v>
      </c>
      <c r="AO21" s="50">
        <f t="shared" si="30"/>
        <v>-3479.2999999999993</v>
      </c>
      <c r="AP21" s="50">
        <f t="shared" si="15"/>
        <v>13830.519881855998</v>
      </c>
      <c r="AQ21" s="50">
        <f t="shared" si="31"/>
        <v>545.48011814400161</v>
      </c>
      <c r="AR21" s="52">
        <v>3207</v>
      </c>
      <c r="AS21" s="53">
        <v>204</v>
      </c>
      <c r="AT21" s="54">
        <v>213</v>
      </c>
      <c r="AU21" s="55">
        <f t="shared" si="16"/>
        <v>8168.2290000000003</v>
      </c>
      <c r="AV21" s="56">
        <f t="shared" si="32"/>
        <v>112.77056957400001</v>
      </c>
      <c r="AW21" s="57">
        <f t="shared" si="33"/>
        <v>8281</v>
      </c>
      <c r="AX21" s="56">
        <f t="shared" si="17"/>
        <v>7959.1232612160002</v>
      </c>
      <c r="AY21" s="53">
        <v>1180</v>
      </c>
      <c r="AZ21" s="53">
        <v>409</v>
      </c>
      <c r="BA21" s="54">
        <v>426</v>
      </c>
      <c r="BB21" s="56">
        <f t="shared" si="47"/>
        <v>6012.1</v>
      </c>
      <c r="BC21" s="56">
        <f t="shared" si="48"/>
        <v>83.003052600000004</v>
      </c>
      <c r="BD21" s="57">
        <f t="shared" si="34"/>
        <v>6095</v>
      </c>
      <c r="BE21" s="56">
        <f t="shared" si="35"/>
        <v>5871.3966206399991</v>
      </c>
      <c r="BF21" s="58"/>
      <c r="BG21" s="54">
        <v>307</v>
      </c>
      <c r="BH21" s="54">
        <v>319</v>
      </c>
      <c r="BI21" s="56">
        <f t="shared" si="63"/>
        <v>0</v>
      </c>
      <c r="BJ21" s="56">
        <f t="shared" si="36"/>
        <v>0</v>
      </c>
      <c r="BK21" s="57">
        <f t="shared" si="18"/>
        <v>0</v>
      </c>
      <c r="BL21" s="56">
        <f t="shared" si="19"/>
        <v>0</v>
      </c>
      <c r="BM21" s="56">
        <v>14589.3</v>
      </c>
      <c r="BN21" s="59">
        <f>BU21+CQ21</f>
        <v>26</v>
      </c>
      <c r="BO21" s="60" t="e">
        <f>ROUND(CO21+DG21,0)</f>
        <v>#REF!</v>
      </c>
      <c r="BP21" s="60" t="e">
        <f>CO21+#REF!</f>
        <v>#REF!</v>
      </c>
      <c r="BQ21" s="60">
        <f>CM21+DJ21</f>
        <v>84</v>
      </c>
      <c r="BR21" s="60">
        <f>CP21+DK21</f>
        <v>86</v>
      </c>
      <c r="BS21" s="61" t="e">
        <f>BR21-#REF!</f>
        <v>#REF!</v>
      </c>
      <c r="BT21" s="61" t="e">
        <f>BR21-#REF!</f>
        <v>#REF!</v>
      </c>
      <c r="BU21" s="62">
        <v>25</v>
      </c>
      <c r="BV21" s="59">
        <f t="shared" si="37"/>
        <v>221</v>
      </c>
      <c r="BW21" s="59">
        <f t="shared" si="38"/>
        <v>167</v>
      </c>
      <c r="BX21" s="59">
        <f t="shared" si="39"/>
        <v>175</v>
      </c>
      <c r="BY21" s="59">
        <v>167</v>
      </c>
      <c r="BZ21" s="59">
        <f t="shared" si="49"/>
        <v>175</v>
      </c>
      <c r="CA21" s="66">
        <f t="shared" si="58"/>
        <v>66</v>
      </c>
      <c r="CB21" s="59">
        <v>175</v>
      </c>
      <c r="CC21" s="59">
        <f t="shared" si="40"/>
        <v>183</v>
      </c>
      <c r="CD21" s="59">
        <f>ROUND(CC21*1.4,0)</f>
        <v>256</v>
      </c>
      <c r="CE21" s="59">
        <f>ROUND(CB21*1.073,0)</f>
        <v>188</v>
      </c>
      <c r="CF21" s="59">
        <f t="shared" si="41"/>
        <v>263</v>
      </c>
      <c r="CG21" s="63">
        <f>ROUND(BU21*BZ21*12/1000,0)</f>
        <v>53</v>
      </c>
      <c r="CH21" s="64" t="e">
        <f>ROUND(CA21+#REF!,0)</f>
        <v>#REF!</v>
      </c>
      <c r="CI21" s="64">
        <f>ROUND(BU21*CD21*12/1000,0)</f>
        <v>77</v>
      </c>
      <c r="CJ21" s="64">
        <f t="shared" si="50"/>
        <v>1.063062</v>
      </c>
      <c r="CK21" s="64">
        <f>ROUND(BU21*CF21*12/1000,0)</f>
        <v>79</v>
      </c>
      <c r="CL21" s="64">
        <f t="shared" si="51"/>
        <v>1.0906740000000001</v>
      </c>
      <c r="CM21" s="65">
        <f>ROUND(CI21+CJ21,0)</f>
        <v>78</v>
      </c>
      <c r="CN21" s="67">
        <f>ROUND((BU21*BV21*12)/1000*1.013806,0)</f>
        <v>67</v>
      </c>
      <c r="CO21" s="67" t="e">
        <f>ROUND(CG21+#REF!,0)</f>
        <v>#REF!</v>
      </c>
      <c r="CP21" s="65">
        <f>ROUND(CK21+CL21,0)</f>
        <v>80</v>
      </c>
      <c r="CQ21" s="59">
        <v>1</v>
      </c>
      <c r="CR21" s="59">
        <f>ROUND(316*1.4,0)</f>
        <v>442</v>
      </c>
      <c r="CS21" s="59">
        <f>ROUND(316*1.055,0)</f>
        <v>333</v>
      </c>
      <c r="CT21" s="59">
        <f>ROUND(333*1.045,0)</f>
        <v>348</v>
      </c>
      <c r="CU21" s="59">
        <v>333</v>
      </c>
      <c r="CV21" s="59">
        <f t="shared" si="53"/>
        <v>347.98499999999996</v>
      </c>
      <c r="CW21" s="59">
        <v>348</v>
      </c>
      <c r="CX21" s="59">
        <f t="shared" si="54"/>
        <v>364</v>
      </c>
      <c r="CY21" s="59">
        <f t="shared" si="43"/>
        <v>373</v>
      </c>
      <c r="CZ21" s="59">
        <f>ROUND(CX21*1.4,0)</f>
        <v>510</v>
      </c>
      <c r="DA21" s="59">
        <f>ROUND(CY21*1.4,0)</f>
        <v>522</v>
      </c>
      <c r="DB21" s="59">
        <f>ROUND((CQ21*CU21*12)/1000,0)</f>
        <v>4</v>
      </c>
      <c r="DC21" s="59">
        <f>ROUND(CQ21*CV21*12/1000,0)</f>
        <v>4</v>
      </c>
      <c r="DD21" s="64" t="e">
        <f>ROUND(#REF!+#REF!,0)</f>
        <v>#REF!</v>
      </c>
      <c r="DE21" s="59">
        <f>ROUND(CQ21*CZ21*12/1000,0)</f>
        <v>6</v>
      </c>
      <c r="DF21" s="59">
        <f>DC21*1.3806%</f>
        <v>5.5224000000000002E-2</v>
      </c>
      <c r="DG21" s="60" t="e">
        <f>ROUND(#REF!+#REF!,0)</f>
        <v>#REF!</v>
      </c>
      <c r="DH21" s="59">
        <f>ROUND(CQ21*DA21*12/1000,0)</f>
        <v>6</v>
      </c>
      <c r="DI21" s="59">
        <f t="shared" si="55"/>
        <v>8.2836000000000007E-2</v>
      </c>
      <c r="DJ21" s="65">
        <f t="shared" si="56"/>
        <v>6</v>
      </c>
      <c r="DK21" s="65">
        <f t="shared" si="57"/>
        <v>6</v>
      </c>
      <c r="DL21" s="68"/>
    </row>
    <row r="22" spans="1:116" ht="15.75" x14ac:dyDescent="0.2">
      <c r="A22" s="43">
        <v>14</v>
      </c>
      <c r="B22" s="44" t="s">
        <v>97</v>
      </c>
      <c r="C22" s="45">
        <v>2010</v>
      </c>
      <c r="D22" s="46">
        <v>5576.5619999999999</v>
      </c>
      <c r="E22" s="47">
        <v>1698</v>
      </c>
      <c r="F22" s="46">
        <v>5492.83</v>
      </c>
      <c r="G22" s="48">
        <f t="shared" si="20"/>
        <v>-83.731999999999971</v>
      </c>
      <c r="H22" s="47">
        <v>1354</v>
      </c>
      <c r="I22" s="46">
        <v>5500.549</v>
      </c>
      <c r="J22" s="49">
        <f t="shared" si="10"/>
        <v>7.7190000000000509</v>
      </c>
      <c r="K22" s="50">
        <f t="shared" si="21"/>
        <v>1853</v>
      </c>
      <c r="L22" s="47">
        <v>1566</v>
      </c>
      <c r="M22" s="51">
        <f t="shared" si="11"/>
        <v>6214.4</v>
      </c>
      <c r="N22" s="50">
        <f t="shared" si="12"/>
        <v>713.85099999999966</v>
      </c>
      <c r="O22" s="52">
        <v>1201</v>
      </c>
      <c r="P22" s="53">
        <v>197</v>
      </c>
      <c r="Q22" s="54">
        <v>204</v>
      </c>
      <c r="R22" s="55">
        <f t="shared" si="22"/>
        <v>2931.6410000000001</v>
      </c>
      <c r="S22" s="56">
        <f t="shared" si="23"/>
        <v>43.974615</v>
      </c>
      <c r="T22" s="57">
        <f t="shared" si="24"/>
        <v>2975.6</v>
      </c>
      <c r="U22" s="56">
        <f t="shared" si="25"/>
        <v>2881.75146</v>
      </c>
      <c r="V22" s="52">
        <v>652</v>
      </c>
      <c r="W22" s="53">
        <v>395</v>
      </c>
      <c r="X22" s="54">
        <v>409</v>
      </c>
      <c r="Y22" s="56">
        <f t="shared" si="44"/>
        <v>3190.8879999999999</v>
      </c>
      <c r="Z22" s="56">
        <f t="shared" si="45"/>
        <v>47.863319999999995</v>
      </c>
      <c r="AA22" s="57">
        <f t="shared" si="46"/>
        <v>3238.8</v>
      </c>
      <c r="AB22" s="56">
        <f t="shared" si="26"/>
        <v>3136.8371999999999</v>
      </c>
      <c r="AC22" s="58"/>
      <c r="AD22" s="54">
        <v>297</v>
      </c>
      <c r="AE22" s="54">
        <v>307</v>
      </c>
      <c r="AF22" s="56">
        <f t="shared" si="60"/>
        <v>0</v>
      </c>
      <c r="AG22" s="56">
        <f t="shared" si="61"/>
        <v>0</v>
      </c>
      <c r="AH22" s="57">
        <f t="shared" si="62"/>
        <v>0</v>
      </c>
      <c r="AI22" s="56">
        <f t="shared" si="27"/>
        <v>0</v>
      </c>
      <c r="AJ22" s="50">
        <v>5495.9880000000003</v>
      </c>
      <c r="AK22" s="51">
        <f t="shared" si="28"/>
        <v>5715.8275200000007</v>
      </c>
      <c r="AL22" s="50">
        <f t="shared" si="29"/>
        <v>-270.17247999999927</v>
      </c>
      <c r="AM22" s="53">
        <f t="shared" si="13"/>
        <v>1769</v>
      </c>
      <c r="AN22" s="51">
        <f t="shared" si="14"/>
        <v>5986</v>
      </c>
      <c r="AO22" s="50">
        <f t="shared" si="30"/>
        <v>-228.39999999999964</v>
      </c>
      <c r="AP22" s="50">
        <f t="shared" si="15"/>
        <v>5759.4846039120002</v>
      </c>
      <c r="AQ22" s="50">
        <f t="shared" si="31"/>
        <v>226.51539608799976</v>
      </c>
      <c r="AR22" s="52">
        <v>1220</v>
      </c>
      <c r="AS22" s="53">
        <v>204</v>
      </c>
      <c r="AT22" s="54">
        <v>213</v>
      </c>
      <c r="AU22" s="55">
        <f t="shared" si="16"/>
        <v>3107.34</v>
      </c>
      <c r="AV22" s="56">
        <f t="shared" si="32"/>
        <v>42.899936040000007</v>
      </c>
      <c r="AW22" s="57">
        <f t="shared" si="33"/>
        <v>3150</v>
      </c>
      <c r="AX22" s="56">
        <f t="shared" si="17"/>
        <v>3027.7924473600001</v>
      </c>
      <c r="AY22" s="53">
        <v>549</v>
      </c>
      <c r="AZ22" s="53">
        <v>409</v>
      </c>
      <c r="BA22" s="54">
        <v>426</v>
      </c>
      <c r="BB22" s="56">
        <f t="shared" si="47"/>
        <v>2797.1550000000002</v>
      </c>
      <c r="BC22" s="56">
        <f t="shared" si="48"/>
        <v>38.617521930000002</v>
      </c>
      <c r="BD22" s="57">
        <f t="shared" si="34"/>
        <v>2836</v>
      </c>
      <c r="BE22" s="56">
        <f t="shared" si="35"/>
        <v>2731.6921565520001</v>
      </c>
      <c r="BF22" s="58"/>
      <c r="BG22" s="54">
        <v>307</v>
      </c>
      <c r="BH22" s="54">
        <v>319</v>
      </c>
      <c r="BI22" s="56">
        <f t="shared" si="63"/>
        <v>0</v>
      </c>
      <c r="BJ22" s="56">
        <f t="shared" si="36"/>
        <v>0</v>
      </c>
      <c r="BK22" s="57">
        <f t="shared" si="18"/>
        <v>0</v>
      </c>
      <c r="BL22" s="56">
        <f t="shared" si="19"/>
        <v>0</v>
      </c>
      <c r="BM22" s="56">
        <v>5635.8</v>
      </c>
      <c r="BN22" s="59">
        <f>BU22+CQ22</f>
        <v>9</v>
      </c>
      <c r="BO22" s="60" t="e">
        <f>ROUND(CO22+DG22,0)</f>
        <v>#REF!</v>
      </c>
      <c r="BP22" s="60" t="e">
        <f>CO22+#REF!</f>
        <v>#REF!</v>
      </c>
      <c r="BQ22" s="60">
        <f>CM22+DJ22</f>
        <v>28</v>
      </c>
      <c r="BR22" s="60">
        <f>CP22+DK22</f>
        <v>28</v>
      </c>
      <c r="BS22" s="61" t="e">
        <f>BR22-#REF!</f>
        <v>#REF!</v>
      </c>
      <c r="BT22" s="61" t="e">
        <f>BR22-#REF!</f>
        <v>#REF!</v>
      </c>
      <c r="BU22" s="62">
        <v>9</v>
      </c>
      <c r="BV22" s="59">
        <f t="shared" si="37"/>
        <v>221</v>
      </c>
      <c r="BW22" s="59">
        <f t="shared" si="38"/>
        <v>167</v>
      </c>
      <c r="BX22" s="59">
        <f t="shared" si="39"/>
        <v>175</v>
      </c>
      <c r="BY22" s="59">
        <v>167</v>
      </c>
      <c r="BZ22" s="59">
        <f t="shared" si="49"/>
        <v>175</v>
      </c>
      <c r="CA22" s="66">
        <f t="shared" si="58"/>
        <v>24</v>
      </c>
      <c r="CB22" s="59">
        <v>175</v>
      </c>
      <c r="CC22" s="59">
        <f t="shared" si="40"/>
        <v>183</v>
      </c>
      <c r="CD22" s="59">
        <f>ROUND(CC22*1.4,0)</f>
        <v>256</v>
      </c>
      <c r="CE22" s="59">
        <f>ROUND(CB22*1.073,0)</f>
        <v>188</v>
      </c>
      <c r="CF22" s="59">
        <f t="shared" si="41"/>
        <v>263</v>
      </c>
      <c r="CG22" s="63">
        <f>ROUND(BU22*BZ22*12/1000,0)</f>
        <v>19</v>
      </c>
      <c r="CH22" s="64" t="e">
        <f>ROUND(CA22+#REF!,0)</f>
        <v>#REF!</v>
      </c>
      <c r="CI22" s="64">
        <f>ROUND(BU22*CD22*12/1000,0)</f>
        <v>28</v>
      </c>
      <c r="CJ22" s="64">
        <f t="shared" si="50"/>
        <v>0.38656800000000002</v>
      </c>
      <c r="CK22" s="64">
        <f>ROUND(BU22*CF22*12/1000,0)</f>
        <v>28</v>
      </c>
      <c r="CL22" s="64">
        <f t="shared" si="51"/>
        <v>0.38656800000000002</v>
      </c>
      <c r="CM22" s="65">
        <f>ROUND(CI22+CJ22,0)</f>
        <v>28</v>
      </c>
      <c r="CN22" s="67">
        <f>ROUND((BU22*BV22*12)/1000*1.013806,0)</f>
        <v>24</v>
      </c>
      <c r="CO22" s="67" t="e">
        <f>ROUND(CG22+#REF!,0)</f>
        <v>#REF!</v>
      </c>
      <c r="CP22" s="65">
        <f>ROUND(CK22+CL22,0)</f>
        <v>28</v>
      </c>
      <c r="CQ22" s="59"/>
      <c r="CR22" s="59">
        <f t="shared" si="59"/>
        <v>442</v>
      </c>
      <c r="CS22" s="59">
        <f t="shared" si="52"/>
        <v>333</v>
      </c>
      <c r="CT22" s="59">
        <f t="shared" si="42"/>
        <v>348</v>
      </c>
      <c r="CU22" s="59">
        <v>333</v>
      </c>
      <c r="CV22" s="59">
        <f t="shared" si="53"/>
        <v>347.98499999999996</v>
      </c>
      <c r="CW22" s="59">
        <v>348</v>
      </c>
      <c r="CX22" s="59">
        <f t="shared" si="54"/>
        <v>364</v>
      </c>
      <c r="CY22" s="59">
        <f t="shared" si="43"/>
        <v>373</v>
      </c>
      <c r="CZ22" s="59">
        <f>ROUND(CX22*1.4,0)</f>
        <v>510</v>
      </c>
      <c r="DA22" s="59">
        <f>ROUND(CY22*1.4,0)</f>
        <v>522</v>
      </c>
      <c r="DB22" s="59">
        <f>ROUND((CQ22*CU22*12)/1000,0)</f>
        <v>0</v>
      </c>
      <c r="DC22" s="59">
        <f>ROUND(CQ22*CV22*12/1000,0)</f>
        <v>0</v>
      </c>
      <c r="DD22" s="64" t="e">
        <f>ROUND(#REF!+#REF!,0)</f>
        <v>#REF!</v>
      </c>
      <c r="DE22" s="59">
        <f>ROUND(CQ22*CZ22*12/1000,0)</f>
        <v>0</v>
      </c>
      <c r="DF22" s="59">
        <f>DC22*1.3806%</f>
        <v>0</v>
      </c>
      <c r="DG22" s="60" t="e">
        <f>ROUND(#REF!+#REF!,0)</f>
        <v>#REF!</v>
      </c>
      <c r="DH22" s="59">
        <f>ROUND(CQ22*DA22*12/1000,0)</f>
        <v>0</v>
      </c>
      <c r="DI22" s="59">
        <f t="shared" si="55"/>
        <v>0</v>
      </c>
      <c r="DJ22" s="65">
        <f t="shared" si="56"/>
        <v>0</v>
      </c>
      <c r="DK22" s="65">
        <f t="shared" si="57"/>
        <v>0</v>
      </c>
      <c r="DL22" s="68"/>
    </row>
    <row r="23" spans="1:116" ht="15.75" x14ac:dyDescent="0.2">
      <c r="A23" s="43">
        <v>15</v>
      </c>
      <c r="B23" s="44" t="s">
        <v>98</v>
      </c>
      <c r="C23" s="45">
        <v>1232</v>
      </c>
      <c r="D23" s="46">
        <v>3509.982</v>
      </c>
      <c r="E23" s="47">
        <v>1151</v>
      </c>
      <c r="F23" s="46">
        <v>3630.1439999999998</v>
      </c>
      <c r="G23" s="48">
        <f t="shared" si="20"/>
        <v>120.16199999999981</v>
      </c>
      <c r="H23" s="47">
        <v>1423</v>
      </c>
      <c r="I23" s="46">
        <v>4174.7780000000002</v>
      </c>
      <c r="J23" s="49">
        <f t="shared" si="10"/>
        <v>544.63400000000047</v>
      </c>
      <c r="K23" s="50">
        <f t="shared" si="21"/>
        <v>1297</v>
      </c>
      <c r="L23" s="47">
        <v>1310</v>
      </c>
      <c r="M23" s="51">
        <f t="shared" si="11"/>
        <v>4271.6000000000004</v>
      </c>
      <c r="N23" s="50">
        <f t="shared" si="12"/>
        <v>96.822000000000116</v>
      </c>
      <c r="O23" s="52">
        <v>872</v>
      </c>
      <c r="P23" s="53">
        <v>197</v>
      </c>
      <c r="Q23" s="54">
        <v>204</v>
      </c>
      <c r="R23" s="55">
        <f t="shared" si="22"/>
        <v>2128.5520000000001</v>
      </c>
      <c r="S23" s="56">
        <f t="shared" si="23"/>
        <v>31.928280000000001</v>
      </c>
      <c r="T23" s="57">
        <f t="shared" si="24"/>
        <v>2160.5</v>
      </c>
      <c r="U23" s="56">
        <f t="shared" si="25"/>
        <v>2092.3291199999999</v>
      </c>
      <c r="V23" s="52">
        <v>425</v>
      </c>
      <c r="W23" s="53">
        <v>395</v>
      </c>
      <c r="X23" s="54">
        <v>409</v>
      </c>
      <c r="Y23" s="56">
        <f t="shared" si="44"/>
        <v>2079.9499999999998</v>
      </c>
      <c r="Z23" s="56">
        <f t="shared" si="45"/>
        <v>31.199249999999996</v>
      </c>
      <c r="AA23" s="57">
        <f t="shared" si="46"/>
        <v>2111.1</v>
      </c>
      <c r="AB23" s="56">
        <f t="shared" si="26"/>
        <v>2044.7174999999997</v>
      </c>
      <c r="AC23" s="58"/>
      <c r="AD23" s="54">
        <v>297</v>
      </c>
      <c r="AE23" s="54">
        <v>307</v>
      </c>
      <c r="AF23" s="56">
        <f t="shared" si="60"/>
        <v>0</v>
      </c>
      <c r="AG23" s="56">
        <f t="shared" si="61"/>
        <v>0</v>
      </c>
      <c r="AH23" s="57">
        <f t="shared" si="62"/>
        <v>0</v>
      </c>
      <c r="AI23" s="56">
        <f t="shared" si="27"/>
        <v>0</v>
      </c>
      <c r="AJ23" s="50">
        <v>4119.9611999999997</v>
      </c>
      <c r="AK23" s="51">
        <f t="shared" si="28"/>
        <v>4284.7596480000002</v>
      </c>
      <c r="AL23" s="50">
        <f t="shared" si="29"/>
        <v>119.7596480000002</v>
      </c>
      <c r="AM23" s="53">
        <f t="shared" si="13"/>
        <v>1273</v>
      </c>
      <c r="AN23" s="51">
        <f t="shared" si="14"/>
        <v>4165</v>
      </c>
      <c r="AO23" s="50">
        <f t="shared" si="30"/>
        <v>-106.60000000000036</v>
      </c>
      <c r="AP23" s="50">
        <f t="shared" si="15"/>
        <v>4007.2750314240002</v>
      </c>
      <c r="AQ23" s="50">
        <f t="shared" si="31"/>
        <v>157.72496857599981</v>
      </c>
      <c r="AR23" s="52">
        <v>933</v>
      </c>
      <c r="AS23" s="53">
        <v>204</v>
      </c>
      <c r="AT23" s="54">
        <v>213</v>
      </c>
      <c r="AU23" s="55">
        <f t="shared" si="16"/>
        <v>2376.3510000000001</v>
      </c>
      <c r="AV23" s="56">
        <f t="shared" si="32"/>
        <v>32.807901906000005</v>
      </c>
      <c r="AW23" s="57">
        <f t="shared" si="33"/>
        <v>2409</v>
      </c>
      <c r="AX23" s="56">
        <f t="shared" si="17"/>
        <v>2315.5166831040001</v>
      </c>
      <c r="AY23" s="53">
        <v>340</v>
      </c>
      <c r="AZ23" s="53">
        <v>409</v>
      </c>
      <c r="BA23" s="54">
        <v>426</v>
      </c>
      <c r="BB23" s="56">
        <f t="shared" si="47"/>
        <v>1732.3</v>
      </c>
      <c r="BC23" s="56">
        <f t="shared" si="48"/>
        <v>23.916133800000001</v>
      </c>
      <c r="BD23" s="57">
        <f t="shared" si="34"/>
        <v>1756</v>
      </c>
      <c r="BE23" s="56">
        <f t="shared" si="35"/>
        <v>1691.7583483200001</v>
      </c>
      <c r="BF23" s="58"/>
      <c r="BG23" s="54">
        <v>307</v>
      </c>
      <c r="BH23" s="54">
        <v>319</v>
      </c>
      <c r="BI23" s="56">
        <f t="shared" si="63"/>
        <v>0</v>
      </c>
      <c r="BJ23" s="56">
        <f t="shared" si="36"/>
        <v>0</v>
      </c>
      <c r="BK23" s="57">
        <f t="shared" si="18"/>
        <v>0</v>
      </c>
      <c r="BL23" s="56">
        <f t="shared" si="19"/>
        <v>0</v>
      </c>
      <c r="BM23" s="56">
        <v>4132.1000000000004</v>
      </c>
      <c r="BN23" s="59">
        <f>BU23+CQ23</f>
        <v>4</v>
      </c>
      <c r="BO23" s="60" t="e">
        <f>ROUND(CO23+DG23,0)</f>
        <v>#REF!</v>
      </c>
      <c r="BP23" s="60" t="e">
        <f>CO23+#REF!</f>
        <v>#REF!</v>
      </c>
      <c r="BQ23" s="60">
        <f>CM23+DJ23</f>
        <v>15</v>
      </c>
      <c r="BR23" s="60">
        <f>CP23+DK23</f>
        <v>15</v>
      </c>
      <c r="BS23" s="61" t="e">
        <f>BR23-#REF!</f>
        <v>#REF!</v>
      </c>
      <c r="BT23" s="61" t="e">
        <f>BR23-#REF!</f>
        <v>#REF!</v>
      </c>
      <c r="BU23" s="62">
        <v>3</v>
      </c>
      <c r="BV23" s="59">
        <f t="shared" si="37"/>
        <v>221</v>
      </c>
      <c r="BW23" s="59">
        <f t="shared" si="38"/>
        <v>167</v>
      </c>
      <c r="BX23" s="59">
        <f t="shared" si="39"/>
        <v>175</v>
      </c>
      <c r="BY23" s="59">
        <v>167</v>
      </c>
      <c r="BZ23" s="59">
        <f t="shared" si="49"/>
        <v>175</v>
      </c>
      <c r="CA23" s="66">
        <f t="shared" si="58"/>
        <v>8</v>
      </c>
      <c r="CB23" s="59">
        <v>175</v>
      </c>
      <c r="CC23" s="59">
        <f t="shared" si="40"/>
        <v>183</v>
      </c>
      <c r="CD23" s="59">
        <f>ROUND(CC23*1.4,0)</f>
        <v>256</v>
      </c>
      <c r="CE23" s="59">
        <f>ROUND(CB23*1.073,0)</f>
        <v>188</v>
      </c>
      <c r="CF23" s="59">
        <f t="shared" si="41"/>
        <v>263</v>
      </c>
      <c r="CG23" s="63">
        <f>ROUND(BU23*BZ23*12/1000,0)</f>
        <v>6</v>
      </c>
      <c r="CH23" s="64" t="e">
        <f>ROUND(CA23+#REF!,0)</f>
        <v>#REF!</v>
      </c>
      <c r="CI23" s="64">
        <f>ROUND(BU23*CD23*12/1000,0)</f>
        <v>9</v>
      </c>
      <c r="CJ23" s="64">
        <f t="shared" si="50"/>
        <v>0.124254</v>
      </c>
      <c r="CK23" s="64">
        <f>ROUND(BU23*CF23*12/1000,0)</f>
        <v>9</v>
      </c>
      <c r="CL23" s="64">
        <f t="shared" si="51"/>
        <v>0.124254</v>
      </c>
      <c r="CM23" s="65">
        <f>ROUND(CI23+CJ23,0)</f>
        <v>9</v>
      </c>
      <c r="CN23" s="67">
        <f>ROUND((BU23*BV23*12)/1000*1.013806,0)</f>
        <v>8</v>
      </c>
      <c r="CO23" s="67" t="e">
        <f>ROUND(CG23+#REF!,0)</f>
        <v>#REF!</v>
      </c>
      <c r="CP23" s="65">
        <f>ROUND(CK23+CL23,0)</f>
        <v>9</v>
      </c>
      <c r="CQ23" s="59">
        <v>1</v>
      </c>
      <c r="CR23" s="59">
        <f t="shared" si="59"/>
        <v>442</v>
      </c>
      <c r="CS23" s="59">
        <f t="shared" si="52"/>
        <v>333</v>
      </c>
      <c r="CT23" s="59">
        <f t="shared" si="42"/>
        <v>348</v>
      </c>
      <c r="CU23" s="59">
        <v>333</v>
      </c>
      <c r="CV23" s="59">
        <f t="shared" si="53"/>
        <v>347.98499999999996</v>
      </c>
      <c r="CW23" s="59">
        <v>348</v>
      </c>
      <c r="CX23" s="59">
        <f t="shared" si="54"/>
        <v>364</v>
      </c>
      <c r="CY23" s="59">
        <f t="shared" si="43"/>
        <v>373</v>
      </c>
      <c r="CZ23" s="59">
        <f>ROUND(CX23*1.4,0)</f>
        <v>510</v>
      </c>
      <c r="DA23" s="59">
        <f>ROUND(CY23*1.4,0)</f>
        <v>522</v>
      </c>
      <c r="DB23" s="59">
        <f>ROUND((CQ23*CU23*12)/1000,0)</f>
        <v>4</v>
      </c>
      <c r="DC23" s="59">
        <f>ROUND(CQ23*CV23*12/1000,0)</f>
        <v>4</v>
      </c>
      <c r="DD23" s="64" t="e">
        <f>ROUND(#REF!+#REF!,0)</f>
        <v>#REF!</v>
      </c>
      <c r="DE23" s="59">
        <f>ROUND(CQ23*CZ23*12/1000,0)</f>
        <v>6</v>
      </c>
      <c r="DF23" s="59">
        <f>DC23*1.3806%</f>
        <v>5.5224000000000002E-2</v>
      </c>
      <c r="DG23" s="60" t="e">
        <f>ROUND(#REF!+#REF!,0)</f>
        <v>#REF!</v>
      </c>
      <c r="DH23" s="59">
        <f>ROUND(CQ23*DA23*12/1000,0)</f>
        <v>6</v>
      </c>
      <c r="DI23" s="59">
        <f t="shared" si="55"/>
        <v>8.2836000000000007E-2</v>
      </c>
      <c r="DJ23" s="65">
        <f t="shared" si="56"/>
        <v>6</v>
      </c>
      <c r="DK23" s="65">
        <f t="shared" si="57"/>
        <v>6</v>
      </c>
      <c r="DL23" s="68"/>
    </row>
    <row r="24" spans="1:116" ht="15.75" x14ac:dyDescent="0.2">
      <c r="A24" s="43">
        <v>16</v>
      </c>
      <c r="B24" s="44" t="s">
        <v>99</v>
      </c>
      <c r="C24" s="45">
        <v>2085</v>
      </c>
      <c r="D24" s="46">
        <v>5847.1220000000003</v>
      </c>
      <c r="E24" s="47">
        <v>2041</v>
      </c>
      <c r="F24" s="46">
        <v>5967.24</v>
      </c>
      <c r="G24" s="48">
        <f t="shared" si="20"/>
        <v>120.11799999999948</v>
      </c>
      <c r="H24" s="47">
        <v>2100</v>
      </c>
      <c r="I24" s="46">
        <v>6042.23</v>
      </c>
      <c r="J24" s="49">
        <f t="shared" si="10"/>
        <v>74.989999999999782</v>
      </c>
      <c r="K24" s="50">
        <f t="shared" si="21"/>
        <v>2026</v>
      </c>
      <c r="L24" s="47">
        <v>1495</v>
      </c>
      <c r="M24" s="51">
        <f t="shared" si="11"/>
        <v>6284.4</v>
      </c>
      <c r="N24" s="50">
        <f t="shared" si="12"/>
        <v>242.17000000000007</v>
      </c>
      <c r="O24" s="52">
        <v>1518</v>
      </c>
      <c r="P24" s="53">
        <v>197</v>
      </c>
      <c r="Q24" s="54">
        <v>204</v>
      </c>
      <c r="R24" s="55">
        <f t="shared" si="22"/>
        <v>3705.4380000000001</v>
      </c>
      <c r="S24" s="56">
        <f t="shared" si="23"/>
        <v>55.581569999999999</v>
      </c>
      <c r="T24" s="57">
        <f t="shared" si="24"/>
        <v>3761</v>
      </c>
      <c r="U24" s="56">
        <f t="shared" si="25"/>
        <v>3642.3802799999999</v>
      </c>
      <c r="V24" s="52">
        <v>508</v>
      </c>
      <c r="W24" s="53">
        <v>395</v>
      </c>
      <c r="X24" s="54">
        <v>409</v>
      </c>
      <c r="Y24" s="56">
        <f t="shared" si="44"/>
        <v>2486.152</v>
      </c>
      <c r="Z24" s="56">
        <f t="shared" si="45"/>
        <v>37.292279999999998</v>
      </c>
      <c r="AA24" s="57">
        <f t="shared" si="46"/>
        <v>2523.4</v>
      </c>
      <c r="AB24" s="56">
        <f t="shared" si="26"/>
        <v>2444.0387999999998</v>
      </c>
      <c r="AC24" s="58"/>
      <c r="AD24" s="54">
        <v>297</v>
      </c>
      <c r="AE24" s="54">
        <v>307</v>
      </c>
      <c r="AF24" s="56">
        <f t="shared" si="60"/>
        <v>0</v>
      </c>
      <c r="AG24" s="56">
        <f t="shared" si="61"/>
        <v>0</v>
      </c>
      <c r="AH24" s="57">
        <f t="shared" si="62"/>
        <v>0</v>
      </c>
      <c r="AI24" s="56">
        <f t="shared" si="27"/>
        <v>0</v>
      </c>
      <c r="AJ24" s="50">
        <v>5538.4679999999998</v>
      </c>
      <c r="AK24" s="51">
        <f t="shared" si="28"/>
        <v>5760.0067200000003</v>
      </c>
      <c r="AL24" s="50">
        <f t="shared" si="29"/>
        <v>-59.993279999999686</v>
      </c>
      <c r="AM24" s="53">
        <f t="shared" si="13"/>
        <v>1775</v>
      </c>
      <c r="AN24" s="51">
        <f t="shared" si="14"/>
        <v>5820</v>
      </c>
      <c r="AO24" s="50">
        <f t="shared" si="30"/>
        <v>-464.39999999999964</v>
      </c>
      <c r="AP24" s="50">
        <f t="shared" si="15"/>
        <v>5599.7979932399994</v>
      </c>
      <c r="AQ24" s="50">
        <f t="shared" si="31"/>
        <v>220.20200676000059</v>
      </c>
      <c r="AR24" s="52">
        <v>1296</v>
      </c>
      <c r="AS24" s="53">
        <v>204</v>
      </c>
      <c r="AT24" s="54">
        <v>213</v>
      </c>
      <c r="AU24" s="55">
        <f t="shared" si="16"/>
        <v>3300.9119999999998</v>
      </c>
      <c r="AV24" s="56">
        <f t="shared" si="32"/>
        <v>45.572391072000002</v>
      </c>
      <c r="AW24" s="57">
        <f t="shared" si="33"/>
        <v>3346</v>
      </c>
      <c r="AX24" s="56">
        <f t="shared" si="17"/>
        <v>3216.4090260480002</v>
      </c>
      <c r="AY24" s="53">
        <v>479</v>
      </c>
      <c r="AZ24" s="53">
        <v>409</v>
      </c>
      <c r="BA24" s="54">
        <v>426</v>
      </c>
      <c r="BB24" s="56">
        <f t="shared" si="47"/>
        <v>2440.5050000000001</v>
      </c>
      <c r="BC24" s="56">
        <f t="shared" si="48"/>
        <v>33.693612030000004</v>
      </c>
      <c r="BD24" s="57">
        <f t="shared" si="34"/>
        <v>2474</v>
      </c>
      <c r="BE24" s="56">
        <f t="shared" si="35"/>
        <v>2383.3889671919997</v>
      </c>
      <c r="BF24" s="58"/>
      <c r="BG24" s="54">
        <v>307</v>
      </c>
      <c r="BH24" s="54">
        <v>319</v>
      </c>
      <c r="BI24" s="56">
        <f t="shared" si="63"/>
        <v>0</v>
      </c>
      <c r="BJ24" s="56">
        <f t="shared" si="36"/>
        <v>0</v>
      </c>
      <c r="BK24" s="57">
        <f t="shared" si="18"/>
        <v>0</v>
      </c>
      <c r="BL24" s="56">
        <f t="shared" si="19"/>
        <v>0</v>
      </c>
      <c r="BM24" s="56">
        <v>5590.2</v>
      </c>
      <c r="BN24" s="59">
        <f>BU24+CQ24</f>
        <v>16</v>
      </c>
      <c r="BO24" s="60" t="e">
        <f>ROUND(CO24+DG24,0)</f>
        <v>#REF!</v>
      </c>
      <c r="BP24" s="60" t="e">
        <f>CO24+#REF!</f>
        <v>#REF!</v>
      </c>
      <c r="BQ24" s="60">
        <f>CM24+DJ24</f>
        <v>56</v>
      </c>
      <c r="BR24" s="60">
        <f>CP24+DK24</f>
        <v>58</v>
      </c>
      <c r="BS24" s="61" t="e">
        <f>BR24-#REF!</f>
        <v>#REF!</v>
      </c>
      <c r="BT24" s="61" t="e">
        <f>BR24-#REF!</f>
        <v>#REF!</v>
      </c>
      <c r="BU24" s="62">
        <v>14</v>
      </c>
      <c r="BV24" s="59">
        <f t="shared" si="37"/>
        <v>221</v>
      </c>
      <c r="BW24" s="59">
        <f t="shared" si="38"/>
        <v>167</v>
      </c>
      <c r="BX24" s="59">
        <f t="shared" si="39"/>
        <v>175</v>
      </c>
      <c r="BY24" s="59">
        <v>167</v>
      </c>
      <c r="BZ24" s="59">
        <f t="shared" si="49"/>
        <v>175</v>
      </c>
      <c r="CA24" s="66">
        <f t="shared" si="58"/>
        <v>37</v>
      </c>
      <c r="CB24" s="59">
        <v>175</v>
      </c>
      <c r="CC24" s="59">
        <f t="shared" si="40"/>
        <v>183</v>
      </c>
      <c r="CD24" s="59">
        <f>ROUND(CC24*1.4,0)</f>
        <v>256</v>
      </c>
      <c r="CE24" s="59">
        <f>ROUND(CB24*1.073,0)</f>
        <v>188</v>
      </c>
      <c r="CF24" s="59">
        <f t="shared" si="41"/>
        <v>263</v>
      </c>
      <c r="CG24" s="63">
        <f>ROUND(BU24*BZ24*12/1000,0)</f>
        <v>29</v>
      </c>
      <c r="CH24" s="64" t="e">
        <f>ROUND(CA24+#REF!,0)</f>
        <v>#REF!</v>
      </c>
      <c r="CI24" s="64">
        <f>ROUND(BU24*CD24*12/1000,0)</f>
        <v>43</v>
      </c>
      <c r="CJ24" s="64">
        <f t="shared" si="50"/>
        <v>0.59365800000000002</v>
      </c>
      <c r="CK24" s="64">
        <f>ROUND(BU24*CF24*12/1000,0)</f>
        <v>44</v>
      </c>
      <c r="CL24" s="64">
        <f t="shared" si="51"/>
        <v>0.607464</v>
      </c>
      <c r="CM24" s="65">
        <f>ROUND(CI24+CJ24,0)</f>
        <v>44</v>
      </c>
      <c r="CN24" s="67">
        <f>ROUND((BU24*BV24*12)/1000*1.013806,0)</f>
        <v>38</v>
      </c>
      <c r="CO24" s="67" t="e">
        <f>ROUND(CG24+#REF!,0)</f>
        <v>#REF!</v>
      </c>
      <c r="CP24" s="65">
        <f>ROUND(CK24+CL24,0)</f>
        <v>45</v>
      </c>
      <c r="CQ24" s="59">
        <v>2</v>
      </c>
      <c r="CR24" s="59">
        <f t="shared" si="59"/>
        <v>442</v>
      </c>
      <c r="CS24" s="59">
        <f t="shared" si="52"/>
        <v>333</v>
      </c>
      <c r="CT24" s="59">
        <f t="shared" si="42"/>
        <v>348</v>
      </c>
      <c r="CU24" s="59">
        <v>333</v>
      </c>
      <c r="CV24" s="59">
        <f t="shared" si="53"/>
        <v>347.98499999999996</v>
      </c>
      <c r="CW24" s="59">
        <v>348</v>
      </c>
      <c r="CX24" s="59">
        <f t="shared" si="54"/>
        <v>364</v>
      </c>
      <c r="CY24" s="59">
        <f t="shared" si="43"/>
        <v>373</v>
      </c>
      <c r="CZ24" s="59">
        <f>ROUND(CX24*1.4,0)</f>
        <v>510</v>
      </c>
      <c r="DA24" s="59">
        <f>ROUND(CY24*1.4,0)</f>
        <v>522</v>
      </c>
      <c r="DB24" s="59">
        <f>ROUND((CQ24*CU24*12)/1000,0)</f>
        <v>8</v>
      </c>
      <c r="DC24" s="59">
        <f>ROUND(CQ24*CV24*12/1000,0)</f>
        <v>8</v>
      </c>
      <c r="DD24" s="64" t="e">
        <f>ROUND(#REF!+#REF!,0)</f>
        <v>#REF!</v>
      </c>
      <c r="DE24" s="59">
        <f>ROUND(CQ24*CZ24*12/1000,0)</f>
        <v>12</v>
      </c>
      <c r="DF24" s="59">
        <f>DC24*1.3806%</f>
        <v>0.110448</v>
      </c>
      <c r="DG24" s="60" t="e">
        <f>ROUND(#REF!+#REF!,0)</f>
        <v>#REF!</v>
      </c>
      <c r="DH24" s="59">
        <f>ROUND(CQ24*DA24*12/1000,0)</f>
        <v>13</v>
      </c>
      <c r="DI24" s="59">
        <f t="shared" si="55"/>
        <v>0.16567200000000001</v>
      </c>
      <c r="DJ24" s="65">
        <f t="shared" si="56"/>
        <v>12</v>
      </c>
      <c r="DK24" s="65">
        <f t="shared" si="57"/>
        <v>13</v>
      </c>
      <c r="DL24" s="68"/>
    </row>
    <row r="25" spans="1:116" ht="15.75" x14ac:dyDescent="0.2">
      <c r="A25" s="43">
        <v>17</v>
      </c>
      <c r="B25" s="44" t="s">
        <v>100</v>
      </c>
      <c r="C25" s="45">
        <v>566</v>
      </c>
      <c r="D25" s="46">
        <v>1907.5609999999999</v>
      </c>
      <c r="E25" s="47">
        <v>697</v>
      </c>
      <c r="F25" s="46">
        <v>2107.875</v>
      </c>
      <c r="G25" s="48">
        <f t="shared" si="20"/>
        <v>200.31400000000008</v>
      </c>
      <c r="H25" s="47">
        <v>653</v>
      </c>
      <c r="I25" s="46">
        <v>2440.1194999999998</v>
      </c>
      <c r="J25" s="49">
        <f t="shared" si="10"/>
        <v>332.24449999999979</v>
      </c>
      <c r="K25" s="50">
        <f t="shared" si="21"/>
        <v>626</v>
      </c>
      <c r="L25" s="47">
        <v>212</v>
      </c>
      <c r="M25" s="51">
        <f t="shared" si="11"/>
        <v>2620</v>
      </c>
      <c r="N25" s="50">
        <f t="shared" si="12"/>
        <v>179.88050000000021</v>
      </c>
      <c r="O25" s="52">
        <v>267</v>
      </c>
      <c r="P25" s="53">
        <v>212</v>
      </c>
      <c r="Q25" s="54">
        <v>219</v>
      </c>
      <c r="R25" s="55">
        <f t="shared" si="22"/>
        <v>699.80700000000002</v>
      </c>
      <c r="S25" s="56">
        <f t="shared" si="23"/>
        <v>10.497104999999999</v>
      </c>
      <c r="T25" s="57">
        <f t="shared" si="24"/>
        <v>710.3</v>
      </c>
      <c r="U25" s="56">
        <f t="shared" si="25"/>
        <v>689.43672000000004</v>
      </c>
      <c r="V25" s="52">
        <v>359</v>
      </c>
      <c r="W25" s="53">
        <v>423</v>
      </c>
      <c r="X25" s="54">
        <v>438</v>
      </c>
      <c r="Y25" s="56">
        <f t="shared" si="44"/>
        <v>1881.519</v>
      </c>
      <c r="Z25" s="56">
        <f t="shared" si="45"/>
        <v>28.222784999999998</v>
      </c>
      <c r="AA25" s="57">
        <f t="shared" si="46"/>
        <v>1909.7</v>
      </c>
      <c r="AB25" s="56">
        <f t="shared" si="26"/>
        <v>1849.61826</v>
      </c>
      <c r="AC25" s="58"/>
      <c r="AD25" s="54">
        <v>318</v>
      </c>
      <c r="AE25" s="54">
        <v>329</v>
      </c>
      <c r="AF25" s="56">
        <f t="shared" si="60"/>
        <v>0</v>
      </c>
      <c r="AG25" s="56">
        <f t="shared" si="61"/>
        <v>0</v>
      </c>
      <c r="AH25" s="57">
        <f t="shared" si="62"/>
        <v>0</v>
      </c>
      <c r="AI25" s="56">
        <f t="shared" si="27"/>
        <v>0</v>
      </c>
      <c r="AJ25" s="50">
        <v>2543.2037999999998</v>
      </c>
      <c r="AK25" s="51">
        <f t="shared" si="28"/>
        <v>2644.9319519999999</v>
      </c>
      <c r="AL25" s="50">
        <f t="shared" si="29"/>
        <v>56.93195199999991</v>
      </c>
      <c r="AM25" s="53">
        <f t="shared" si="13"/>
        <v>697</v>
      </c>
      <c r="AN25" s="51">
        <f t="shared" si="14"/>
        <v>2588</v>
      </c>
      <c r="AO25" s="50">
        <f t="shared" si="30"/>
        <v>-32</v>
      </c>
      <c r="AP25" s="50">
        <f t="shared" si="15"/>
        <v>2493.7681092479997</v>
      </c>
      <c r="AQ25" s="50">
        <f t="shared" si="31"/>
        <v>94.231890752000254</v>
      </c>
      <c r="AR25" s="52">
        <v>458</v>
      </c>
      <c r="AS25" s="53">
        <v>219</v>
      </c>
      <c r="AT25" s="54">
        <v>228</v>
      </c>
      <c r="AU25" s="55">
        <f t="shared" si="16"/>
        <v>1248.9659999999999</v>
      </c>
      <c r="AV25" s="56">
        <f t="shared" si="32"/>
        <v>17.243224596000001</v>
      </c>
      <c r="AW25" s="57">
        <f t="shared" si="33"/>
        <v>1266</v>
      </c>
      <c r="AX25" s="56">
        <f t="shared" si="17"/>
        <v>1220.2412329440001</v>
      </c>
      <c r="AY25" s="53">
        <v>239</v>
      </c>
      <c r="AZ25" s="53">
        <v>438</v>
      </c>
      <c r="BA25" s="54">
        <v>456</v>
      </c>
      <c r="BB25" s="56">
        <f t="shared" si="47"/>
        <v>1303.5060000000001</v>
      </c>
      <c r="BC25" s="56">
        <f t="shared" si="48"/>
        <v>17.996203836000003</v>
      </c>
      <c r="BD25" s="57">
        <f t="shared" si="34"/>
        <v>1322</v>
      </c>
      <c r="BE25" s="56">
        <f t="shared" si="35"/>
        <v>1273.5268763039999</v>
      </c>
      <c r="BF25" s="58"/>
      <c r="BG25" s="54">
        <v>329</v>
      </c>
      <c r="BH25" s="54">
        <v>342</v>
      </c>
      <c r="BI25" s="56">
        <f t="shared" si="63"/>
        <v>0</v>
      </c>
      <c r="BJ25" s="56">
        <f t="shared" si="36"/>
        <v>0</v>
      </c>
      <c r="BK25" s="57">
        <f t="shared" si="18"/>
        <v>0</v>
      </c>
      <c r="BL25" s="56">
        <f t="shared" si="19"/>
        <v>0</v>
      </c>
      <c r="BM25" s="56">
        <v>2314.1999999999998</v>
      </c>
      <c r="BN25" s="59">
        <f>BU25+CQ25</f>
        <v>11</v>
      </c>
      <c r="BO25" s="60" t="e">
        <f>ROUND(CO25+DG25,0)</f>
        <v>#REF!</v>
      </c>
      <c r="BP25" s="60" t="e">
        <f>CO25+#REF!</f>
        <v>#REF!</v>
      </c>
      <c r="BQ25" s="60">
        <f>CM25+DJ25</f>
        <v>36</v>
      </c>
      <c r="BR25" s="60">
        <f>CP25+DK25</f>
        <v>38</v>
      </c>
      <c r="BS25" s="61" t="e">
        <f>BR25-#REF!</f>
        <v>#REF!</v>
      </c>
      <c r="BT25" s="61" t="e">
        <f>BR25-#REF!</f>
        <v>#REF!</v>
      </c>
      <c r="BU25" s="62">
        <v>11</v>
      </c>
      <c r="BV25" s="59">
        <f>ROUND(158*1.5,0)</f>
        <v>237</v>
      </c>
      <c r="BW25" s="59">
        <f t="shared" si="38"/>
        <v>167</v>
      </c>
      <c r="BX25" s="59">
        <f t="shared" si="39"/>
        <v>175</v>
      </c>
      <c r="BY25" s="59">
        <v>167</v>
      </c>
      <c r="BZ25" s="59">
        <f t="shared" si="49"/>
        <v>175</v>
      </c>
      <c r="CA25" s="66">
        <f t="shared" si="58"/>
        <v>31</v>
      </c>
      <c r="CB25" s="59">
        <v>175</v>
      </c>
      <c r="CC25" s="59">
        <f t="shared" si="40"/>
        <v>183</v>
      </c>
      <c r="CD25" s="59">
        <f>ROUND(CC25*1.5,0)</f>
        <v>275</v>
      </c>
      <c r="CE25" s="59">
        <f>ROUND(CB25*1.073,0)</f>
        <v>188</v>
      </c>
      <c r="CF25" s="59">
        <f>ROUND(CE25*1.5,0)</f>
        <v>282</v>
      </c>
      <c r="CG25" s="63">
        <f>ROUND(BU25*BZ25*12/1000,0)</f>
        <v>23</v>
      </c>
      <c r="CH25" s="64" t="e">
        <f>ROUND(CA25+#REF!,0)</f>
        <v>#REF!</v>
      </c>
      <c r="CI25" s="64">
        <f>ROUND(BU25*CD25*12/1000,0)</f>
        <v>36</v>
      </c>
      <c r="CJ25" s="64">
        <f t="shared" si="50"/>
        <v>0.49701600000000001</v>
      </c>
      <c r="CK25" s="64">
        <f>ROUND(BU25*CF25*12/1000,0)</f>
        <v>37</v>
      </c>
      <c r="CL25" s="64">
        <f t="shared" si="51"/>
        <v>0.510822</v>
      </c>
      <c r="CM25" s="65">
        <f>ROUND(CI25+CJ25,0)</f>
        <v>36</v>
      </c>
      <c r="CN25" s="67">
        <f>ROUND((BU25*BV25*12)/1000*1.013806,0)</f>
        <v>32</v>
      </c>
      <c r="CO25" s="67" t="e">
        <f>ROUND(CG25+#REF!,0)</f>
        <v>#REF!</v>
      </c>
      <c r="CP25" s="65">
        <f>ROUND(CK25+CL25,0)</f>
        <v>38</v>
      </c>
      <c r="CQ25" s="59"/>
      <c r="CR25" s="59">
        <f>ROUND(316*1.5,0)</f>
        <v>474</v>
      </c>
      <c r="CS25" s="59">
        <f t="shared" si="52"/>
        <v>333</v>
      </c>
      <c r="CT25" s="59">
        <f t="shared" si="42"/>
        <v>348</v>
      </c>
      <c r="CU25" s="59">
        <v>333</v>
      </c>
      <c r="CV25" s="59">
        <f t="shared" si="53"/>
        <v>347.98499999999996</v>
      </c>
      <c r="CW25" s="59">
        <v>348</v>
      </c>
      <c r="CX25" s="59">
        <f t="shared" si="54"/>
        <v>364</v>
      </c>
      <c r="CY25" s="59">
        <f t="shared" si="43"/>
        <v>373</v>
      </c>
      <c r="CZ25" s="59">
        <f>ROUND(CX25*1.5,0)</f>
        <v>546</v>
      </c>
      <c r="DA25" s="59">
        <f>ROUND(CY25*1.5,0)</f>
        <v>560</v>
      </c>
      <c r="DB25" s="59">
        <f>ROUND((CQ25*CU25*12)/1000,0)</f>
        <v>0</v>
      </c>
      <c r="DC25" s="59">
        <f>ROUND(CQ25*CV25*12/1000,0)</f>
        <v>0</v>
      </c>
      <c r="DD25" s="64" t="e">
        <f>ROUND(#REF!+#REF!,0)</f>
        <v>#REF!</v>
      </c>
      <c r="DE25" s="59">
        <f>ROUND(CQ25*CZ25*12/1000,0)</f>
        <v>0</v>
      </c>
      <c r="DF25" s="59">
        <f>DC25*1.3806%</f>
        <v>0</v>
      </c>
      <c r="DG25" s="60" t="e">
        <f>ROUND(#REF!+#REF!,0)</f>
        <v>#REF!</v>
      </c>
      <c r="DH25" s="59">
        <f>ROUND(CQ25*DA25*12/1000,0)</f>
        <v>0</v>
      </c>
      <c r="DI25" s="59">
        <f t="shared" si="55"/>
        <v>0</v>
      </c>
      <c r="DJ25" s="65">
        <f t="shared" si="56"/>
        <v>0</v>
      </c>
      <c r="DK25" s="65">
        <f t="shared" si="57"/>
        <v>0</v>
      </c>
      <c r="DL25" s="68"/>
    </row>
    <row r="26" spans="1:116" ht="15.75" x14ac:dyDescent="0.2">
      <c r="A26" s="43">
        <v>18</v>
      </c>
      <c r="B26" s="44" t="s">
        <v>101</v>
      </c>
      <c r="C26" s="45">
        <v>9399</v>
      </c>
      <c r="D26" s="46">
        <v>29100</v>
      </c>
      <c r="E26" s="45">
        <v>8832</v>
      </c>
      <c r="F26" s="46">
        <v>27976.400000000001</v>
      </c>
      <c r="G26" s="48">
        <f t="shared" si="20"/>
        <v>-1123.5999999999985</v>
      </c>
      <c r="H26" s="47">
        <v>8930</v>
      </c>
      <c r="I26" s="46">
        <v>30912.625</v>
      </c>
      <c r="J26" s="49">
        <f t="shared" si="10"/>
        <v>2936.2249999999985</v>
      </c>
      <c r="K26" s="50">
        <f t="shared" si="21"/>
        <v>10445</v>
      </c>
      <c r="L26" s="47">
        <v>7806</v>
      </c>
      <c r="M26" s="51">
        <f t="shared" si="11"/>
        <v>31211.9</v>
      </c>
      <c r="N26" s="50">
        <f t="shared" si="12"/>
        <v>299.27500000000146</v>
      </c>
      <c r="O26" s="52">
        <v>8300</v>
      </c>
      <c r="P26" s="53">
        <v>197</v>
      </c>
      <c r="Q26" s="54">
        <v>204</v>
      </c>
      <c r="R26" s="55">
        <f t="shared" si="22"/>
        <v>20260.3</v>
      </c>
      <c r="S26" s="56">
        <f t="shared" si="23"/>
        <v>303.90449999999998</v>
      </c>
      <c r="T26" s="57">
        <f t="shared" si="24"/>
        <v>20564.2</v>
      </c>
      <c r="U26" s="56">
        <f t="shared" si="25"/>
        <v>19915.518</v>
      </c>
      <c r="V26" s="52">
        <v>2139</v>
      </c>
      <c r="W26" s="53">
        <v>395</v>
      </c>
      <c r="X26" s="54">
        <v>409</v>
      </c>
      <c r="Y26" s="56">
        <f t="shared" si="44"/>
        <v>10468.266</v>
      </c>
      <c r="Z26" s="56">
        <f t="shared" si="45"/>
        <v>157.02399</v>
      </c>
      <c r="AA26" s="57">
        <f t="shared" si="46"/>
        <v>10625.3</v>
      </c>
      <c r="AB26" s="56">
        <f t="shared" si="26"/>
        <v>10290.9429</v>
      </c>
      <c r="AC26" s="58">
        <v>6</v>
      </c>
      <c r="AD26" s="54">
        <v>297</v>
      </c>
      <c r="AE26" s="54">
        <v>307</v>
      </c>
      <c r="AF26" s="56">
        <f t="shared" si="60"/>
        <v>22.044</v>
      </c>
      <c r="AG26" s="56">
        <f t="shared" si="61"/>
        <v>0.33066000000000001</v>
      </c>
      <c r="AH26" s="57">
        <f t="shared" si="62"/>
        <v>22.4</v>
      </c>
      <c r="AI26" s="56">
        <f t="shared" si="27"/>
        <v>21.704759999999997</v>
      </c>
      <c r="AJ26" s="50">
        <v>28954.180800000002</v>
      </c>
      <c r="AK26" s="51">
        <f t="shared" si="28"/>
        <v>30112.348032000002</v>
      </c>
      <c r="AL26" s="50">
        <f t="shared" si="29"/>
        <v>2085.3480320000017</v>
      </c>
      <c r="AM26" s="53">
        <f t="shared" si="13"/>
        <v>8173</v>
      </c>
      <c r="AN26" s="51">
        <f t="shared" si="14"/>
        <v>28027</v>
      </c>
      <c r="AO26" s="50">
        <f t="shared" si="30"/>
        <v>-3184.9000000000015</v>
      </c>
      <c r="AP26" s="50">
        <f t="shared" si="15"/>
        <v>26967.547797023999</v>
      </c>
      <c r="AQ26" s="50">
        <f t="shared" si="31"/>
        <v>1059.452202976001</v>
      </c>
      <c r="AR26" s="52">
        <v>5493</v>
      </c>
      <c r="AS26" s="53">
        <v>204</v>
      </c>
      <c r="AT26" s="54">
        <v>213</v>
      </c>
      <c r="AU26" s="55">
        <f t="shared" si="16"/>
        <v>13990.671</v>
      </c>
      <c r="AV26" s="56">
        <f t="shared" si="32"/>
        <v>193.15520382600002</v>
      </c>
      <c r="AW26" s="57">
        <f t="shared" si="33"/>
        <v>14184</v>
      </c>
      <c r="AX26" s="56">
        <f t="shared" si="17"/>
        <v>13632.511404383999</v>
      </c>
      <c r="AY26" s="53">
        <v>2680</v>
      </c>
      <c r="AZ26" s="53">
        <v>409</v>
      </c>
      <c r="BA26" s="54">
        <v>426</v>
      </c>
      <c r="BB26" s="56">
        <f t="shared" si="47"/>
        <v>13654.6</v>
      </c>
      <c r="BC26" s="56">
        <f t="shared" si="48"/>
        <v>188.5154076</v>
      </c>
      <c r="BD26" s="57">
        <f t="shared" si="34"/>
        <v>13843</v>
      </c>
      <c r="BE26" s="56">
        <f t="shared" si="35"/>
        <v>13335.03639264</v>
      </c>
      <c r="BF26" s="58"/>
      <c r="BG26" s="54">
        <v>307</v>
      </c>
      <c r="BH26" s="54">
        <v>319</v>
      </c>
      <c r="BI26" s="56">
        <f t="shared" si="63"/>
        <v>0</v>
      </c>
      <c r="BJ26" s="56">
        <f t="shared" si="36"/>
        <v>0</v>
      </c>
      <c r="BK26" s="57">
        <f t="shared" si="18"/>
        <v>0</v>
      </c>
      <c r="BL26" s="56">
        <f t="shared" si="19"/>
        <v>0</v>
      </c>
      <c r="BM26" s="56">
        <v>27628.5</v>
      </c>
      <c r="BN26" s="59">
        <f>BU26+CQ26</f>
        <v>150</v>
      </c>
      <c r="BO26" s="60" t="e">
        <f>ROUND(CO26+DG26,0)</f>
        <v>#REF!</v>
      </c>
      <c r="BP26" s="60" t="e">
        <f>CO26+#REF!</f>
        <v>#REF!</v>
      </c>
      <c r="BQ26" s="60">
        <f>CM26+DJ26</f>
        <v>528</v>
      </c>
      <c r="BR26" s="60">
        <f>CP26+DK26</f>
        <v>543</v>
      </c>
      <c r="BS26" s="61" t="e">
        <f>BR26-#REF!</f>
        <v>#REF!</v>
      </c>
      <c r="BT26" s="61" t="e">
        <f>BR26-#REF!</f>
        <v>#REF!</v>
      </c>
      <c r="BU26" s="62">
        <v>130</v>
      </c>
      <c r="BV26" s="59">
        <f t="shared" si="37"/>
        <v>221</v>
      </c>
      <c r="BW26" s="59">
        <f t="shared" si="38"/>
        <v>167</v>
      </c>
      <c r="BX26" s="59">
        <f t="shared" si="39"/>
        <v>175</v>
      </c>
      <c r="BY26" s="59">
        <v>167</v>
      </c>
      <c r="BZ26" s="59">
        <f t="shared" si="49"/>
        <v>175</v>
      </c>
      <c r="CA26" s="66">
        <f t="shared" si="58"/>
        <v>345</v>
      </c>
      <c r="CB26" s="59">
        <v>175</v>
      </c>
      <c r="CC26" s="59">
        <f t="shared" si="40"/>
        <v>183</v>
      </c>
      <c r="CD26" s="59">
        <f>ROUND(CC26*1.4,0)</f>
        <v>256</v>
      </c>
      <c r="CE26" s="59">
        <f>ROUND(CB26*1.073,0)</f>
        <v>188</v>
      </c>
      <c r="CF26" s="59">
        <f t="shared" si="41"/>
        <v>263</v>
      </c>
      <c r="CG26" s="63">
        <f>ROUND(BU26*BZ26*12/1000,0)</f>
        <v>273</v>
      </c>
      <c r="CH26" s="64" t="e">
        <f>ROUND(CA26+#REF!,0)</f>
        <v>#REF!</v>
      </c>
      <c r="CI26" s="64">
        <f>ROUND(BU26*CD26*12/1000,0)</f>
        <v>399</v>
      </c>
      <c r="CJ26" s="64">
        <f t="shared" si="50"/>
        <v>5.5085940000000004</v>
      </c>
      <c r="CK26" s="64">
        <f>ROUND(BU26*CF26*12/1000,0)</f>
        <v>410</v>
      </c>
      <c r="CL26" s="64">
        <f t="shared" si="51"/>
        <v>5.6604600000000005</v>
      </c>
      <c r="CM26" s="65">
        <f>ROUND(CI26+CJ26,0)</f>
        <v>405</v>
      </c>
      <c r="CN26" s="67">
        <f>ROUND((BU26*BV26*12)/1000*1.013806,0)</f>
        <v>350</v>
      </c>
      <c r="CO26" s="67" t="e">
        <f>ROUND(CG26+#REF!,0)</f>
        <v>#REF!</v>
      </c>
      <c r="CP26" s="65">
        <f>ROUND(CK26+CL26,0)</f>
        <v>416</v>
      </c>
      <c r="CQ26" s="59">
        <v>20</v>
      </c>
      <c r="CR26" s="59">
        <f t="shared" si="59"/>
        <v>442</v>
      </c>
      <c r="CS26" s="59">
        <f t="shared" si="52"/>
        <v>333</v>
      </c>
      <c r="CT26" s="59">
        <f t="shared" si="42"/>
        <v>348</v>
      </c>
      <c r="CU26" s="59">
        <v>333</v>
      </c>
      <c r="CV26" s="59">
        <f t="shared" si="53"/>
        <v>347.98499999999996</v>
      </c>
      <c r="CW26" s="59">
        <v>348</v>
      </c>
      <c r="CX26" s="59">
        <f t="shared" si="54"/>
        <v>364</v>
      </c>
      <c r="CY26" s="59">
        <f t="shared" si="43"/>
        <v>373</v>
      </c>
      <c r="CZ26" s="59">
        <f>ROUND(CX26*1.4,0)</f>
        <v>510</v>
      </c>
      <c r="DA26" s="59">
        <f>ROUND(CY26*1.4,0)</f>
        <v>522</v>
      </c>
      <c r="DB26" s="59">
        <f>ROUND((CQ26*CU26*12)/1000,0)</f>
        <v>80</v>
      </c>
      <c r="DC26" s="59">
        <f>ROUND(CQ26*CV26*12/1000,0)</f>
        <v>84</v>
      </c>
      <c r="DD26" s="64" t="e">
        <f>ROUND(#REF!+#REF!,0)</f>
        <v>#REF!</v>
      </c>
      <c r="DE26" s="59">
        <f>ROUND(CQ26*CZ26*12/1000,0)</f>
        <v>122</v>
      </c>
      <c r="DF26" s="59">
        <f>DC26*1.3806%</f>
        <v>1.1597040000000001</v>
      </c>
      <c r="DG26" s="60" t="e">
        <f>ROUND(#REF!+#REF!,0)</f>
        <v>#REF!</v>
      </c>
      <c r="DH26" s="59">
        <f>ROUND(CQ26*DA26*12/1000,0)</f>
        <v>125</v>
      </c>
      <c r="DI26" s="59">
        <f t="shared" si="55"/>
        <v>1.6843320000000002</v>
      </c>
      <c r="DJ26" s="65">
        <f t="shared" si="56"/>
        <v>123</v>
      </c>
      <c r="DK26" s="65">
        <f t="shared" si="57"/>
        <v>127</v>
      </c>
      <c r="DL26" s="68"/>
    </row>
    <row r="27" spans="1:116" ht="15.75" x14ac:dyDescent="0.2">
      <c r="A27" s="43">
        <v>19</v>
      </c>
      <c r="B27" s="44" t="s">
        <v>102</v>
      </c>
      <c r="C27" s="45">
        <v>2805</v>
      </c>
      <c r="D27" s="46">
        <v>7093.1220000000003</v>
      </c>
      <c r="E27" s="45">
        <v>2524</v>
      </c>
      <c r="F27" s="46">
        <v>7446.61</v>
      </c>
      <c r="G27" s="48">
        <f t="shared" si="20"/>
        <v>353.48799999999937</v>
      </c>
      <c r="H27" s="47">
        <v>2339</v>
      </c>
      <c r="I27" s="46">
        <v>8115.2619999999997</v>
      </c>
      <c r="J27" s="49">
        <f t="shared" si="10"/>
        <v>668.65200000000004</v>
      </c>
      <c r="K27" s="50">
        <f t="shared" si="21"/>
        <v>2669</v>
      </c>
      <c r="L27" s="47">
        <v>2005</v>
      </c>
      <c r="M27" s="51">
        <f t="shared" si="11"/>
        <v>8490</v>
      </c>
      <c r="N27" s="50">
        <f t="shared" si="12"/>
        <v>374.73800000000028</v>
      </c>
      <c r="O27" s="52">
        <v>1915</v>
      </c>
      <c r="P27" s="53">
        <v>197</v>
      </c>
      <c r="Q27" s="54">
        <v>204</v>
      </c>
      <c r="R27" s="55">
        <f t="shared" si="22"/>
        <v>4674.5150000000003</v>
      </c>
      <c r="S27" s="56">
        <f t="shared" si="23"/>
        <v>70.117725000000007</v>
      </c>
      <c r="T27" s="57">
        <f t="shared" si="24"/>
        <v>4744.6000000000004</v>
      </c>
      <c r="U27" s="56">
        <f t="shared" si="25"/>
        <v>4594.9659000000001</v>
      </c>
      <c r="V27" s="52">
        <v>754</v>
      </c>
      <c r="W27" s="53">
        <v>395</v>
      </c>
      <c r="X27" s="54">
        <v>409</v>
      </c>
      <c r="Y27" s="56">
        <f t="shared" si="44"/>
        <v>3690.076</v>
      </c>
      <c r="Z27" s="56">
        <f t="shared" si="45"/>
        <v>55.351140000000001</v>
      </c>
      <c r="AA27" s="57">
        <f t="shared" si="46"/>
        <v>3745.4</v>
      </c>
      <c r="AB27" s="56">
        <f t="shared" si="26"/>
        <v>3627.5693999999999</v>
      </c>
      <c r="AC27" s="58"/>
      <c r="AD27" s="54">
        <v>297</v>
      </c>
      <c r="AE27" s="54">
        <v>307</v>
      </c>
      <c r="AF27" s="56">
        <f t="shared" si="60"/>
        <v>0</v>
      </c>
      <c r="AG27" s="56">
        <f t="shared" si="61"/>
        <v>0</v>
      </c>
      <c r="AH27" s="57">
        <f t="shared" si="62"/>
        <v>0</v>
      </c>
      <c r="AI27" s="56">
        <f t="shared" si="27"/>
        <v>0</v>
      </c>
      <c r="AJ27" s="50">
        <v>6971.3375999999998</v>
      </c>
      <c r="AK27" s="51">
        <f t="shared" si="28"/>
        <v>7250.1911040000005</v>
      </c>
      <c r="AL27" s="50">
        <f t="shared" si="29"/>
        <v>536.19110400000045</v>
      </c>
      <c r="AM27" s="53">
        <f t="shared" si="13"/>
        <v>2012</v>
      </c>
      <c r="AN27" s="51">
        <f t="shared" si="14"/>
        <v>6714</v>
      </c>
      <c r="AO27" s="50">
        <f t="shared" si="30"/>
        <v>-1776</v>
      </c>
      <c r="AP27" s="50">
        <f t="shared" si="15"/>
        <v>6459.8258439359997</v>
      </c>
      <c r="AQ27" s="50">
        <f t="shared" si="31"/>
        <v>254.17415606400027</v>
      </c>
      <c r="AR27" s="52">
        <v>1424</v>
      </c>
      <c r="AS27" s="53">
        <v>204</v>
      </c>
      <c r="AT27" s="54">
        <v>213</v>
      </c>
      <c r="AU27" s="55">
        <f t="shared" si="16"/>
        <v>3626.9279999999999</v>
      </c>
      <c r="AV27" s="56">
        <f t="shared" si="32"/>
        <v>50.073367967999999</v>
      </c>
      <c r="AW27" s="57">
        <f t="shared" si="33"/>
        <v>3677</v>
      </c>
      <c r="AX27" s="56">
        <f t="shared" si="17"/>
        <v>3534.0790533120003</v>
      </c>
      <c r="AY27" s="53">
        <v>588</v>
      </c>
      <c r="AZ27" s="53">
        <v>409</v>
      </c>
      <c r="BA27" s="54">
        <v>426</v>
      </c>
      <c r="BB27" s="56">
        <f t="shared" si="47"/>
        <v>2995.86</v>
      </c>
      <c r="BC27" s="56">
        <f t="shared" si="48"/>
        <v>41.360843160000002</v>
      </c>
      <c r="BD27" s="57">
        <f t="shared" si="34"/>
        <v>3037</v>
      </c>
      <c r="BE27" s="56">
        <f t="shared" si="35"/>
        <v>2925.7467906239999</v>
      </c>
      <c r="BF27" s="58"/>
      <c r="BG27" s="54">
        <v>307</v>
      </c>
      <c r="BH27" s="54">
        <v>319</v>
      </c>
      <c r="BI27" s="56">
        <f t="shared" si="63"/>
        <v>0</v>
      </c>
      <c r="BJ27" s="56">
        <f t="shared" si="36"/>
        <v>0</v>
      </c>
      <c r="BK27" s="57">
        <f t="shared" si="18"/>
        <v>0</v>
      </c>
      <c r="BL27" s="56">
        <f t="shared" si="19"/>
        <v>0</v>
      </c>
      <c r="BM27" s="56">
        <v>6754.1</v>
      </c>
      <c r="BN27" s="59">
        <f>BU27+CQ27</f>
        <v>10</v>
      </c>
      <c r="BO27" s="60" t="e">
        <f>ROUND(CO27+DG27,0)</f>
        <v>#REF!</v>
      </c>
      <c r="BP27" s="60" t="e">
        <f>CO27+#REF!</f>
        <v>#REF!</v>
      </c>
      <c r="BQ27" s="60">
        <f>CM27+DJ27</f>
        <v>37</v>
      </c>
      <c r="BR27" s="60">
        <f>CP27+DK27</f>
        <v>38</v>
      </c>
      <c r="BS27" s="61" t="e">
        <f>BR27-#REF!</f>
        <v>#REF!</v>
      </c>
      <c r="BT27" s="61" t="e">
        <f>BR27-#REF!</f>
        <v>#REF!</v>
      </c>
      <c r="BU27" s="62">
        <v>8</v>
      </c>
      <c r="BV27" s="59">
        <f t="shared" si="37"/>
        <v>221</v>
      </c>
      <c r="BW27" s="59">
        <f t="shared" si="38"/>
        <v>167</v>
      </c>
      <c r="BX27" s="59">
        <f t="shared" si="39"/>
        <v>175</v>
      </c>
      <c r="BY27" s="59">
        <v>167</v>
      </c>
      <c r="BZ27" s="59">
        <f t="shared" si="49"/>
        <v>175</v>
      </c>
      <c r="CA27" s="66">
        <f t="shared" si="58"/>
        <v>21</v>
      </c>
      <c r="CB27" s="59">
        <v>175</v>
      </c>
      <c r="CC27" s="59">
        <f t="shared" si="40"/>
        <v>183</v>
      </c>
      <c r="CD27" s="59">
        <f>ROUND(CC27*1.4,0)</f>
        <v>256</v>
      </c>
      <c r="CE27" s="59">
        <f>ROUND(CB27*1.073,0)</f>
        <v>188</v>
      </c>
      <c r="CF27" s="59">
        <f t="shared" si="41"/>
        <v>263</v>
      </c>
      <c r="CG27" s="63">
        <f>ROUND(BU27*BZ27*12/1000,0)</f>
        <v>17</v>
      </c>
      <c r="CH27" s="64" t="e">
        <f>ROUND(CA27+#REF!,0)</f>
        <v>#REF!</v>
      </c>
      <c r="CI27" s="64">
        <f>ROUND(BU27*CD27*12/1000,0)</f>
        <v>25</v>
      </c>
      <c r="CJ27" s="64">
        <f t="shared" si="50"/>
        <v>0.34515000000000001</v>
      </c>
      <c r="CK27" s="64">
        <f>ROUND(BU27*CF27*12/1000,0)</f>
        <v>25</v>
      </c>
      <c r="CL27" s="64">
        <f t="shared" si="51"/>
        <v>0.34515000000000001</v>
      </c>
      <c r="CM27" s="65">
        <f>ROUND(CI27+CJ27,0)</f>
        <v>25</v>
      </c>
      <c r="CN27" s="67">
        <f>ROUND((BU27*BV27*12)/1000*1.013806,0)</f>
        <v>22</v>
      </c>
      <c r="CO27" s="67" t="e">
        <f>ROUND(CG27+#REF!,0)</f>
        <v>#REF!</v>
      </c>
      <c r="CP27" s="65">
        <f>ROUND(CK27+CL27,0)</f>
        <v>25</v>
      </c>
      <c r="CQ27" s="59">
        <v>2</v>
      </c>
      <c r="CR27" s="59">
        <f t="shared" si="59"/>
        <v>442</v>
      </c>
      <c r="CS27" s="59">
        <f t="shared" si="52"/>
        <v>333</v>
      </c>
      <c r="CT27" s="59">
        <f t="shared" si="42"/>
        <v>348</v>
      </c>
      <c r="CU27" s="59">
        <v>333</v>
      </c>
      <c r="CV27" s="59">
        <f t="shared" si="53"/>
        <v>347.98499999999996</v>
      </c>
      <c r="CW27" s="59">
        <v>348</v>
      </c>
      <c r="CX27" s="59">
        <f t="shared" si="54"/>
        <v>364</v>
      </c>
      <c r="CY27" s="59">
        <f t="shared" si="43"/>
        <v>373</v>
      </c>
      <c r="CZ27" s="59">
        <f>ROUND(CX27*1.4,0)</f>
        <v>510</v>
      </c>
      <c r="DA27" s="59">
        <f>ROUND(CY27*1.4,0)</f>
        <v>522</v>
      </c>
      <c r="DB27" s="59">
        <f>ROUND((CQ27*CU27*12)/1000,0)</f>
        <v>8</v>
      </c>
      <c r="DC27" s="59">
        <f>ROUND(CQ27*CV27*12/1000,0)</f>
        <v>8</v>
      </c>
      <c r="DD27" s="64" t="e">
        <f>ROUND(#REF!+#REF!,0)</f>
        <v>#REF!</v>
      </c>
      <c r="DE27" s="59">
        <f>ROUND(CQ27*CZ27*12/1000,0)</f>
        <v>12</v>
      </c>
      <c r="DF27" s="59">
        <f>DC27*1.3806%</f>
        <v>0.110448</v>
      </c>
      <c r="DG27" s="60" t="e">
        <f>ROUND(#REF!+#REF!,0)</f>
        <v>#REF!</v>
      </c>
      <c r="DH27" s="59">
        <f>ROUND(CQ27*DA27*12/1000,0)</f>
        <v>13</v>
      </c>
      <c r="DI27" s="59">
        <f t="shared" si="55"/>
        <v>0.16567200000000001</v>
      </c>
      <c r="DJ27" s="65">
        <f t="shared" si="56"/>
        <v>12</v>
      </c>
      <c r="DK27" s="65">
        <f t="shared" si="57"/>
        <v>13</v>
      </c>
      <c r="DL27" s="68"/>
    </row>
    <row r="28" spans="1:116" x14ac:dyDescent="0.2">
      <c r="B28" s="74" t="s">
        <v>103</v>
      </c>
      <c r="C28" s="75"/>
      <c r="D28" s="74"/>
      <c r="F28" s="76"/>
      <c r="G28" s="76"/>
      <c r="H28" s="76"/>
      <c r="I28" s="76"/>
      <c r="J28" s="76"/>
      <c r="O28" s="72"/>
      <c r="Y28" s="73"/>
      <c r="AR28" s="72"/>
      <c r="BB28" s="73"/>
    </row>
    <row r="29" spans="1:116" s="70" customFormat="1" x14ac:dyDescent="0.25">
      <c r="C29" s="71"/>
      <c r="E29" s="71"/>
      <c r="X29" s="73"/>
      <c r="Y29" s="73"/>
      <c r="BA29" s="73"/>
      <c r="BB29" s="73"/>
    </row>
    <row r="30" spans="1:116" s="70" customFormat="1" x14ac:dyDescent="0.25">
      <c r="C30" s="71"/>
      <c r="E30" s="71"/>
      <c r="X30" s="73"/>
      <c r="Y30" s="73"/>
      <c r="BA30" s="73"/>
      <c r="BB30" s="73"/>
    </row>
    <row r="31" spans="1:116" s="70" customFormat="1" x14ac:dyDescent="0.25">
      <c r="C31" s="71"/>
      <c r="E31" s="71"/>
      <c r="X31" s="73"/>
      <c r="Y31" s="73"/>
      <c r="BA31" s="73"/>
      <c r="BB31" s="73"/>
    </row>
    <row r="32" spans="1:116" s="70" customFormat="1" x14ac:dyDescent="0.25">
      <c r="C32" s="71"/>
      <c r="E32" s="71"/>
      <c r="X32" s="73"/>
      <c r="Y32" s="73"/>
      <c r="BA32" s="73"/>
      <c r="BB32" s="73"/>
    </row>
    <row r="33" spans="3:54" s="70" customFormat="1" x14ac:dyDescent="0.25">
      <c r="C33" s="71"/>
      <c r="E33" s="71"/>
      <c r="X33" s="73"/>
      <c r="Y33" s="73"/>
      <c r="BA33" s="73"/>
      <c r="BB33" s="73"/>
    </row>
    <row r="34" spans="3:54" s="70" customFormat="1" x14ac:dyDescent="0.25">
      <c r="C34" s="71"/>
      <c r="E34" s="71"/>
      <c r="X34" s="73"/>
      <c r="Y34" s="73"/>
      <c r="BA34" s="73"/>
      <c r="BB34" s="73"/>
    </row>
    <row r="35" spans="3:54" s="70" customFormat="1" x14ac:dyDescent="0.25">
      <c r="C35" s="71"/>
      <c r="E35" s="71"/>
      <c r="X35" s="73"/>
      <c r="Y35" s="73"/>
      <c r="BA35" s="73"/>
      <c r="BB35" s="73"/>
    </row>
    <row r="36" spans="3:54" s="70" customFormat="1" x14ac:dyDescent="0.25">
      <c r="C36" s="71"/>
      <c r="E36" s="71"/>
      <c r="X36" s="73"/>
      <c r="Y36" s="73"/>
      <c r="BA36" s="73"/>
      <c r="BB36" s="73"/>
    </row>
    <row r="37" spans="3:54" s="70" customFormat="1" x14ac:dyDescent="0.25">
      <c r="C37" s="71"/>
      <c r="E37" s="71"/>
      <c r="X37" s="73"/>
      <c r="Y37" s="73"/>
      <c r="BA37" s="73"/>
      <c r="BB37" s="73"/>
    </row>
    <row r="38" spans="3:54" s="70" customFormat="1" x14ac:dyDescent="0.25">
      <c r="C38" s="71"/>
      <c r="E38" s="71"/>
      <c r="X38" s="73"/>
      <c r="Y38" s="73"/>
      <c r="BA38" s="73"/>
      <c r="BB38" s="73"/>
    </row>
    <row r="39" spans="3:54" s="70" customFormat="1" x14ac:dyDescent="0.25">
      <c r="C39" s="71"/>
      <c r="E39" s="71"/>
      <c r="X39" s="73"/>
      <c r="Y39" s="73"/>
      <c r="BA39" s="73"/>
      <c r="BB39" s="73"/>
    </row>
    <row r="40" spans="3:54" s="70" customFormat="1" x14ac:dyDescent="0.25">
      <c r="C40" s="71"/>
      <c r="E40" s="71"/>
      <c r="X40" s="73"/>
      <c r="Y40" s="73"/>
      <c r="BA40" s="73"/>
      <c r="BB40" s="73"/>
    </row>
    <row r="41" spans="3:54" s="70" customFormat="1" x14ac:dyDescent="0.25">
      <c r="C41" s="71"/>
      <c r="E41" s="71"/>
      <c r="X41" s="73"/>
      <c r="Y41" s="73"/>
      <c r="BA41" s="73"/>
      <c r="BB41" s="73"/>
    </row>
    <row r="42" spans="3:54" s="70" customFormat="1" x14ac:dyDescent="0.25">
      <c r="C42" s="71"/>
      <c r="E42" s="71"/>
      <c r="X42" s="73"/>
      <c r="Y42" s="73"/>
      <c r="BA42" s="73"/>
      <c r="BB42" s="73"/>
    </row>
    <row r="43" spans="3:54" s="70" customFormat="1" x14ac:dyDescent="0.25">
      <c r="C43" s="71"/>
      <c r="E43" s="71"/>
      <c r="X43" s="73"/>
      <c r="Y43" s="73"/>
      <c r="BA43" s="73"/>
      <c r="BB43" s="73"/>
    </row>
    <row r="44" spans="3:54" s="70" customFormat="1" x14ac:dyDescent="0.25">
      <c r="C44" s="71"/>
      <c r="E44" s="71"/>
      <c r="X44" s="73"/>
      <c r="Y44" s="73"/>
      <c r="BA44" s="73"/>
      <c r="BB44" s="73"/>
    </row>
    <row r="45" spans="3:54" s="70" customFormat="1" x14ac:dyDescent="0.25">
      <c r="C45" s="71"/>
      <c r="E45" s="71"/>
      <c r="X45" s="73"/>
      <c r="Y45" s="73"/>
      <c r="BA45" s="73"/>
      <c r="BB45" s="73"/>
    </row>
    <row r="46" spans="3:54" s="70" customFormat="1" x14ac:dyDescent="0.25">
      <c r="C46" s="71"/>
      <c r="E46" s="71"/>
      <c r="X46" s="73"/>
      <c r="Y46" s="73"/>
      <c r="BA46" s="73"/>
      <c r="BB46" s="73"/>
    </row>
    <row r="47" spans="3:54" s="70" customFormat="1" x14ac:dyDescent="0.25">
      <c r="C47" s="71"/>
      <c r="E47" s="71"/>
      <c r="X47" s="73"/>
      <c r="Y47" s="73"/>
      <c r="BA47" s="73"/>
      <c r="BB47" s="73"/>
    </row>
    <row r="48" spans="3:54" s="70" customFormat="1" x14ac:dyDescent="0.25">
      <c r="C48" s="71"/>
      <c r="E48" s="71"/>
      <c r="X48" s="73"/>
      <c r="Y48" s="73"/>
      <c r="BA48" s="73"/>
      <c r="BB48" s="73"/>
    </row>
    <row r="49" spans="3:54" s="70" customFormat="1" x14ac:dyDescent="0.25">
      <c r="C49" s="71"/>
      <c r="E49" s="71"/>
      <c r="X49" s="73"/>
      <c r="Y49" s="73"/>
      <c r="BA49" s="73"/>
      <c r="BB49" s="73"/>
    </row>
    <row r="50" spans="3:54" s="70" customFormat="1" x14ac:dyDescent="0.25">
      <c r="C50" s="71"/>
      <c r="E50" s="71"/>
      <c r="X50" s="73"/>
      <c r="Y50" s="73"/>
      <c r="BA50" s="73"/>
      <c r="BB50" s="73"/>
    </row>
    <row r="51" spans="3:54" s="70" customFormat="1" x14ac:dyDescent="0.25">
      <c r="C51" s="71"/>
      <c r="E51" s="71"/>
      <c r="X51" s="73"/>
      <c r="Y51" s="73"/>
      <c r="BA51" s="73"/>
      <c r="BB51" s="73"/>
    </row>
    <row r="52" spans="3:54" s="70" customFormat="1" x14ac:dyDescent="0.25">
      <c r="C52" s="71"/>
      <c r="E52" s="71"/>
      <c r="X52" s="73"/>
      <c r="Y52" s="73"/>
      <c r="BA52" s="73"/>
      <c r="BB52" s="73"/>
    </row>
    <row r="53" spans="3:54" s="70" customFormat="1" x14ac:dyDescent="0.25">
      <c r="C53" s="71"/>
      <c r="E53" s="71"/>
      <c r="X53" s="73"/>
      <c r="Y53" s="73"/>
      <c r="BA53" s="73"/>
      <c r="BB53" s="73"/>
    </row>
    <row r="54" spans="3:54" s="70" customFormat="1" x14ac:dyDescent="0.25">
      <c r="C54" s="71"/>
      <c r="E54" s="71"/>
      <c r="X54" s="73"/>
      <c r="Y54" s="73"/>
      <c r="BA54" s="73"/>
      <c r="BB54" s="73"/>
    </row>
    <row r="55" spans="3:54" s="70" customFormat="1" x14ac:dyDescent="0.25">
      <c r="C55" s="71"/>
      <c r="E55" s="71"/>
      <c r="X55" s="73"/>
      <c r="Y55" s="73"/>
      <c r="BA55" s="73"/>
      <c r="BB55" s="73"/>
    </row>
    <row r="56" spans="3:54" s="70" customFormat="1" x14ac:dyDescent="0.25">
      <c r="C56" s="71"/>
      <c r="E56" s="71"/>
      <c r="X56" s="73"/>
      <c r="Y56" s="73"/>
      <c r="BA56" s="73"/>
      <c r="BB56" s="73"/>
    </row>
    <row r="57" spans="3:54" s="70" customFormat="1" x14ac:dyDescent="0.25">
      <c r="C57" s="71"/>
      <c r="E57" s="71"/>
      <c r="X57" s="73"/>
      <c r="Y57" s="73"/>
      <c r="BA57" s="73"/>
      <c r="BB57" s="73"/>
    </row>
    <row r="58" spans="3:54" s="70" customFormat="1" x14ac:dyDescent="0.25">
      <c r="C58" s="71"/>
      <c r="E58" s="71"/>
      <c r="X58" s="73"/>
      <c r="Y58" s="73"/>
      <c r="BA58" s="73"/>
      <c r="BB58" s="73"/>
    </row>
    <row r="59" spans="3:54" s="70" customFormat="1" x14ac:dyDescent="0.25">
      <c r="C59" s="71"/>
      <c r="E59" s="71"/>
      <c r="X59" s="73"/>
      <c r="Y59" s="73"/>
      <c r="BA59" s="73"/>
      <c r="BB59" s="73"/>
    </row>
    <row r="60" spans="3:54" s="70" customFormat="1" x14ac:dyDescent="0.25">
      <c r="C60" s="71"/>
      <c r="E60" s="71"/>
      <c r="X60" s="73"/>
      <c r="Y60" s="73"/>
      <c r="BA60" s="73"/>
      <c r="BB60" s="73"/>
    </row>
    <row r="61" spans="3:54" s="70" customFormat="1" x14ac:dyDescent="0.25">
      <c r="C61" s="71"/>
      <c r="E61" s="71"/>
      <c r="X61" s="73"/>
      <c r="Y61" s="73"/>
      <c r="BA61" s="73"/>
      <c r="BB61" s="73"/>
    </row>
    <row r="62" spans="3:54" s="70" customFormat="1" x14ac:dyDescent="0.25">
      <c r="C62" s="71"/>
      <c r="E62" s="71"/>
      <c r="X62" s="73"/>
      <c r="Y62" s="73"/>
      <c r="BA62" s="73"/>
      <c r="BB62" s="73"/>
    </row>
    <row r="63" spans="3:54" s="70" customFormat="1" x14ac:dyDescent="0.25">
      <c r="C63" s="71"/>
      <c r="E63" s="71"/>
      <c r="X63" s="73"/>
      <c r="Y63" s="73"/>
      <c r="BA63" s="73"/>
      <c r="BB63" s="73"/>
    </row>
    <row r="64" spans="3:54" s="70" customFormat="1" x14ac:dyDescent="0.25">
      <c r="C64" s="71"/>
      <c r="E64" s="71"/>
      <c r="X64" s="73"/>
      <c r="Y64" s="73"/>
      <c r="BA64" s="73"/>
      <c r="BB64" s="73"/>
    </row>
    <row r="65" spans="3:54" s="70" customFormat="1" x14ac:dyDescent="0.25">
      <c r="C65" s="71"/>
      <c r="E65" s="71"/>
      <c r="X65" s="73"/>
      <c r="Y65" s="73"/>
      <c r="BA65" s="73"/>
      <c r="BB65" s="73"/>
    </row>
    <row r="66" spans="3:54" s="70" customFormat="1" x14ac:dyDescent="0.25">
      <c r="C66" s="71"/>
      <c r="E66" s="71"/>
      <c r="X66" s="73"/>
      <c r="Y66" s="73"/>
      <c r="BA66" s="73"/>
      <c r="BB66" s="73"/>
    </row>
    <row r="67" spans="3:54" s="70" customFormat="1" x14ac:dyDescent="0.25">
      <c r="C67" s="71"/>
      <c r="E67" s="71"/>
      <c r="X67" s="73"/>
      <c r="Y67" s="73"/>
      <c r="BA67" s="73"/>
      <c r="BB67" s="73"/>
    </row>
    <row r="68" spans="3:54" s="70" customFormat="1" x14ac:dyDescent="0.25">
      <c r="C68" s="71"/>
      <c r="E68" s="71"/>
      <c r="X68" s="73"/>
      <c r="Y68" s="73"/>
      <c r="BA68" s="73"/>
      <c r="BB68" s="73"/>
    </row>
    <row r="69" spans="3:54" s="70" customFormat="1" x14ac:dyDescent="0.25">
      <c r="C69" s="71"/>
      <c r="E69" s="71"/>
      <c r="X69" s="73"/>
      <c r="Y69" s="73"/>
      <c r="BA69" s="73"/>
      <c r="BB69" s="73"/>
    </row>
    <row r="70" spans="3:54" s="70" customFormat="1" x14ac:dyDescent="0.25">
      <c r="C70" s="71"/>
      <c r="E70" s="71"/>
      <c r="X70" s="73"/>
      <c r="Y70" s="73"/>
      <c r="BA70" s="73"/>
      <c r="BB70" s="73"/>
    </row>
    <row r="71" spans="3:54" s="70" customFormat="1" x14ac:dyDescent="0.25">
      <c r="C71" s="71"/>
      <c r="E71" s="71"/>
      <c r="X71" s="73"/>
      <c r="Y71" s="73"/>
      <c r="BA71" s="73"/>
      <c r="BB71" s="73"/>
    </row>
    <row r="72" spans="3:54" s="70" customFormat="1" x14ac:dyDescent="0.25">
      <c r="C72" s="71"/>
      <c r="E72" s="71"/>
      <c r="X72" s="73"/>
      <c r="Y72" s="73"/>
      <c r="BA72" s="73"/>
      <c r="BB72" s="73"/>
    </row>
    <row r="73" spans="3:54" s="70" customFormat="1" x14ac:dyDescent="0.25">
      <c r="C73" s="71"/>
      <c r="E73" s="71"/>
      <c r="X73" s="73"/>
      <c r="Y73" s="73"/>
      <c r="BA73" s="73"/>
      <c r="BB73" s="73"/>
    </row>
    <row r="74" spans="3:54" s="70" customFormat="1" x14ac:dyDescent="0.25">
      <c r="C74" s="71"/>
      <c r="E74" s="71"/>
      <c r="X74" s="73"/>
      <c r="Y74" s="73"/>
      <c r="BA74" s="73"/>
      <c r="BB74" s="73"/>
    </row>
    <row r="75" spans="3:54" s="70" customFormat="1" x14ac:dyDescent="0.25">
      <c r="C75" s="71"/>
      <c r="E75" s="71"/>
      <c r="X75" s="73"/>
      <c r="Y75" s="73"/>
      <c r="BA75" s="73"/>
      <c r="BB75" s="73"/>
    </row>
    <row r="76" spans="3:54" s="70" customFormat="1" x14ac:dyDescent="0.25">
      <c r="C76" s="71"/>
      <c r="E76" s="71"/>
      <c r="X76" s="73"/>
      <c r="Y76" s="73"/>
      <c r="BA76" s="73"/>
      <c r="BB76" s="73"/>
    </row>
    <row r="77" spans="3:54" s="70" customFormat="1" x14ac:dyDescent="0.25">
      <c r="C77" s="71"/>
      <c r="E77" s="71"/>
      <c r="X77" s="73"/>
      <c r="Y77" s="73"/>
      <c r="BA77" s="73"/>
      <c r="BB77" s="73"/>
    </row>
    <row r="78" spans="3:54" s="70" customFormat="1" x14ac:dyDescent="0.25">
      <c r="C78" s="71"/>
      <c r="E78" s="71"/>
      <c r="X78" s="73"/>
      <c r="Y78" s="73"/>
      <c r="BA78" s="73"/>
      <c r="BB78" s="73"/>
    </row>
    <row r="79" spans="3:54" s="70" customFormat="1" x14ac:dyDescent="0.25">
      <c r="C79" s="71"/>
      <c r="E79" s="71"/>
      <c r="X79" s="73"/>
      <c r="Y79" s="73"/>
      <c r="BA79" s="73"/>
      <c r="BB79" s="73"/>
    </row>
    <row r="80" spans="3:54" s="70" customFormat="1" x14ac:dyDescent="0.25">
      <c r="C80" s="71"/>
      <c r="E80" s="71"/>
      <c r="X80" s="73"/>
      <c r="Y80" s="73"/>
      <c r="BA80" s="73"/>
      <c r="BB80" s="73"/>
    </row>
    <row r="81" spans="3:54" s="70" customFormat="1" x14ac:dyDescent="0.25">
      <c r="C81" s="71"/>
      <c r="E81" s="71"/>
      <c r="X81" s="73"/>
      <c r="Y81" s="73"/>
      <c r="BA81" s="73"/>
      <c r="BB81" s="73"/>
    </row>
    <row r="82" spans="3:54" s="70" customFormat="1" x14ac:dyDescent="0.25">
      <c r="C82" s="71"/>
      <c r="E82" s="71"/>
      <c r="X82" s="73"/>
      <c r="Y82" s="73"/>
      <c r="BA82" s="73"/>
      <c r="BB82" s="73"/>
    </row>
    <row r="83" spans="3:54" s="70" customFormat="1" x14ac:dyDescent="0.25">
      <c r="C83" s="71"/>
      <c r="E83" s="71"/>
      <c r="X83" s="73"/>
      <c r="Y83" s="73"/>
      <c r="BA83" s="73"/>
      <c r="BB83" s="73"/>
    </row>
    <row r="84" spans="3:54" s="70" customFormat="1" x14ac:dyDescent="0.25">
      <c r="C84" s="71"/>
      <c r="E84" s="71"/>
      <c r="X84" s="73"/>
      <c r="Y84" s="73"/>
      <c r="BA84" s="73"/>
      <c r="BB84" s="73"/>
    </row>
    <row r="85" spans="3:54" s="70" customFormat="1" x14ac:dyDescent="0.25">
      <c r="C85" s="71"/>
      <c r="E85" s="71"/>
      <c r="X85" s="73"/>
      <c r="Y85" s="73"/>
      <c r="BA85" s="73"/>
      <c r="BB85" s="73"/>
    </row>
    <row r="86" spans="3:54" s="70" customFormat="1" x14ac:dyDescent="0.25">
      <c r="C86" s="71"/>
      <c r="E86" s="71"/>
      <c r="X86" s="73"/>
      <c r="Y86" s="73"/>
      <c r="BA86" s="73"/>
      <c r="BB86" s="73"/>
    </row>
    <row r="87" spans="3:54" s="70" customFormat="1" x14ac:dyDescent="0.25">
      <c r="C87" s="71"/>
      <c r="E87" s="71"/>
      <c r="X87" s="73"/>
      <c r="Y87" s="73"/>
      <c r="BA87" s="73"/>
      <c r="BB87" s="73"/>
    </row>
    <row r="88" spans="3:54" s="70" customFormat="1" x14ac:dyDescent="0.25">
      <c r="C88" s="71"/>
      <c r="E88" s="71"/>
      <c r="X88" s="73"/>
      <c r="Y88" s="73"/>
      <c r="BA88" s="73"/>
      <c r="BB88" s="73"/>
    </row>
    <row r="89" spans="3:54" s="70" customFormat="1" x14ac:dyDescent="0.25">
      <c r="C89" s="71"/>
      <c r="E89" s="71"/>
      <c r="X89" s="73"/>
      <c r="Y89" s="73"/>
      <c r="BA89" s="73"/>
      <c r="BB89" s="73"/>
    </row>
    <row r="90" spans="3:54" s="70" customFormat="1" x14ac:dyDescent="0.25">
      <c r="C90" s="71"/>
      <c r="E90" s="71"/>
      <c r="X90" s="73"/>
      <c r="Y90" s="73"/>
      <c r="BA90" s="73"/>
      <c r="BB90" s="73"/>
    </row>
    <row r="91" spans="3:54" s="70" customFormat="1" x14ac:dyDescent="0.25">
      <c r="C91" s="71"/>
      <c r="E91" s="71"/>
      <c r="X91" s="73"/>
      <c r="Y91" s="73"/>
      <c r="BA91" s="73"/>
      <c r="BB91" s="73"/>
    </row>
    <row r="92" spans="3:54" s="70" customFormat="1" x14ac:dyDescent="0.25">
      <c r="C92" s="71"/>
      <c r="E92" s="71"/>
      <c r="X92" s="73"/>
      <c r="Y92" s="73"/>
      <c r="BA92" s="73"/>
      <c r="BB92" s="73"/>
    </row>
    <row r="93" spans="3:54" s="70" customFormat="1" x14ac:dyDescent="0.25">
      <c r="C93" s="71"/>
      <c r="E93" s="71"/>
      <c r="X93" s="73"/>
      <c r="Y93" s="73"/>
      <c r="BA93" s="73"/>
      <c r="BB93" s="73"/>
    </row>
    <row r="94" spans="3:54" s="70" customFormat="1" x14ac:dyDescent="0.25">
      <c r="C94" s="71"/>
      <c r="E94" s="71"/>
      <c r="X94" s="73"/>
      <c r="Y94" s="73"/>
      <c r="BA94" s="73"/>
      <c r="BB94" s="73"/>
    </row>
    <row r="95" spans="3:54" s="70" customFormat="1" x14ac:dyDescent="0.25">
      <c r="C95" s="71"/>
      <c r="E95" s="71"/>
      <c r="X95" s="73"/>
      <c r="Y95" s="73"/>
      <c r="BA95" s="73"/>
      <c r="BB95" s="73"/>
    </row>
    <row r="96" spans="3:54" s="70" customFormat="1" x14ac:dyDescent="0.25">
      <c r="C96" s="71"/>
      <c r="E96" s="71"/>
      <c r="X96" s="73"/>
      <c r="Y96" s="73"/>
      <c r="BA96" s="73"/>
      <c r="BB96" s="73"/>
    </row>
    <row r="97" spans="3:54" s="70" customFormat="1" x14ac:dyDescent="0.25">
      <c r="C97" s="71"/>
      <c r="E97" s="71"/>
      <c r="X97" s="73"/>
      <c r="Y97" s="73"/>
      <c r="BA97" s="73"/>
      <c r="BB97" s="73"/>
    </row>
    <row r="98" spans="3:54" s="70" customFormat="1" x14ac:dyDescent="0.25">
      <c r="C98" s="71"/>
      <c r="E98" s="71"/>
      <c r="X98" s="73"/>
      <c r="Y98" s="73"/>
      <c r="BA98" s="73"/>
      <c r="BB98" s="73"/>
    </row>
    <row r="99" spans="3:54" s="70" customFormat="1" x14ac:dyDescent="0.25">
      <c r="C99" s="71"/>
      <c r="E99" s="71"/>
      <c r="X99" s="73"/>
      <c r="Y99" s="73"/>
      <c r="BA99" s="73"/>
      <c r="BB99" s="73"/>
    </row>
    <row r="100" spans="3:54" s="70" customFormat="1" x14ac:dyDescent="0.25">
      <c r="C100" s="71"/>
      <c r="E100" s="71"/>
      <c r="X100" s="73"/>
      <c r="Y100" s="73"/>
      <c r="BA100" s="73"/>
      <c r="BB100" s="73"/>
    </row>
    <row r="101" spans="3:54" s="70" customFormat="1" x14ac:dyDescent="0.25">
      <c r="C101" s="71"/>
      <c r="E101" s="71"/>
      <c r="X101" s="73"/>
      <c r="Y101" s="73"/>
      <c r="BA101" s="73"/>
      <c r="BB101" s="73"/>
    </row>
    <row r="102" spans="3:54" s="70" customFormat="1" x14ac:dyDescent="0.25">
      <c r="C102" s="71"/>
      <c r="E102" s="71"/>
      <c r="X102" s="73"/>
      <c r="Y102" s="73"/>
      <c r="BA102" s="73"/>
      <c r="BB102" s="73"/>
    </row>
    <row r="103" spans="3:54" s="70" customFormat="1" x14ac:dyDescent="0.25">
      <c r="C103" s="71"/>
      <c r="E103" s="71"/>
      <c r="X103" s="73"/>
      <c r="Y103" s="73"/>
      <c r="BA103" s="73"/>
      <c r="BB103" s="73"/>
    </row>
    <row r="104" spans="3:54" s="70" customFormat="1" x14ac:dyDescent="0.25">
      <c r="C104" s="71"/>
      <c r="E104" s="71"/>
      <c r="X104" s="73"/>
      <c r="Y104" s="73"/>
      <c r="BA104" s="73"/>
      <c r="BB104" s="73"/>
    </row>
    <row r="105" spans="3:54" s="70" customFormat="1" x14ac:dyDescent="0.25">
      <c r="C105" s="71"/>
      <c r="E105" s="71"/>
      <c r="X105" s="73"/>
      <c r="Y105" s="73"/>
      <c r="BA105" s="73"/>
      <c r="BB105" s="73"/>
    </row>
    <row r="106" spans="3:54" s="70" customFormat="1" x14ac:dyDescent="0.25">
      <c r="C106" s="71"/>
      <c r="E106" s="71"/>
      <c r="X106" s="73"/>
      <c r="Y106" s="73"/>
      <c r="BA106" s="73"/>
      <c r="BB106" s="73"/>
    </row>
    <row r="107" spans="3:54" s="70" customFormat="1" x14ac:dyDescent="0.25">
      <c r="C107" s="71"/>
      <c r="E107" s="71"/>
      <c r="X107" s="73"/>
      <c r="Y107" s="73"/>
      <c r="BA107" s="73"/>
      <c r="BB107" s="73"/>
    </row>
    <row r="108" spans="3:54" s="70" customFormat="1" x14ac:dyDescent="0.25">
      <c r="C108" s="71"/>
      <c r="E108" s="71"/>
      <c r="X108" s="73"/>
      <c r="Y108" s="73"/>
      <c r="BA108" s="73"/>
      <c r="BB108" s="73"/>
    </row>
    <row r="109" spans="3:54" s="70" customFormat="1" x14ac:dyDescent="0.25">
      <c r="C109" s="71"/>
      <c r="E109" s="71"/>
      <c r="X109" s="73"/>
      <c r="Y109" s="73"/>
      <c r="BA109" s="73"/>
      <c r="BB109" s="73"/>
    </row>
    <row r="110" spans="3:54" s="70" customFormat="1" x14ac:dyDescent="0.25">
      <c r="C110" s="71"/>
      <c r="E110" s="71"/>
      <c r="X110" s="73"/>
      <c r="Y110" s="73"/>
      <c r="BA110" s="73"/>
      <c r="BB110" s="73"/>
    </row>
    <row r="111" spans="3:54" s="70" customFormat="1" x14ac:dyDescent="0.25">
      <c r="C111" s="71"/>
      <c r="E111" s="71"/>
      <c r="X111" s="73"/>
      <c r="Y111" s="73"/>
      <c r="BA111" s="73"/>
      <c r="BB111" s="73"/>
    </row>
    <row r="112" spans="3:54" s="70" customFormat="1" x14ac:dyDescent="0.25">
      <c r="C112" s="71"/>
      <c r="E112" s="71"/>
      <c r="X112" s="73"/>
      <c r="Y112" s="73"/>
      <c r="BA112" s="73"/>
      <c r="BB112" s="73"/>
    </row>
    <row r="113" spans="3:54" s="70" customFormat="1" x14ac:dyDescent="0.25">
      <c r="C113" s="71"/>
      <c r="E113" s="71"/>
      <c r="X113" s="73"/>
      <c r="Y113" s="73"/>
      <c r="BA113" s="73"/>
      <c r="BB113" s="73"/>
    </row>
    <row r="114" spans="3:54" s="70" customFormat="1" x14ac:dyDescent="0.25">
      <c r="C114" s="71"/>
      <c r="E114" s="71"/>
      <c r="X114" s="73"/>
      <c r="Y114" s="73"/>
      <c r="BA114" s="73"/>
      <c r="BB114" s="73"/>
    </row>
    <row r="115" spans="3:54" s="70" customFormat="1" x14ac:dyDescent="0.25">
      <c r="C115" s="71"/>
      <c r="E115" s="71"/>
      <c r="X115" s="73"/>
      <c r="Y115" s="73"/>
      <c r="BA115" s="73"/>
      <c r="BB115" s="73"/>
    </row>
    <row r="116" spans="3:54" s="70" customFormat="1" x14ac:dyDescent="0.25">
      <c r="C116" s="71"/>
      <c r="E116" s="71"/>
      <c r="X116" s="73"/>
      <c r="Y116" s="73"/>
      <c r="BA116" s="73"/>
      <c r="BB116" s="73"/>
    </row>
    <row r="117" spans="3:54" s="70" customFormat="1" x14ac:dyDescent="0.25">
      <c r="C117" s="71"/>
      <c r="E117" s="71"/>
      <c r="X117" s="73"/>
      <c r="Y117" s="73"/>
      <c r="BA117" s="73"/>
      <c r="BB117" s="73"/>
    </row>
    <row r="118" spans="3:54" s="70" customFormat="1" x14ac:dyDescent="0.25">
      <c r="C118" s="71"/>
      <c r="E118" s="71"/>
      <c r="X118" s="73"/>
      <c r="Y118" s="73"/>
      <c r="BA118" s="73"/>
      <c r="BB118" s="73"/>
    </row>
    <row r="119" spans="3:54" s="70" customFormat="1" x14ac:dyDescent="0.25">
      <c r="C119" s="71"/>
      <c r="E119" s="71"/>
      <c r="X119" s="73"/>
      <c r="Y119" s="73"/>
      <c r="BA119" s="73"/>
      <c r="BB119" s="73"/>
    </row>
    <row r="120" spans="3:54" s="70" customFormat="1" x14ac:dyDescent="0.25">
      <c r="C120" s="71"/>
      <c r="E120" s="71"/>
      <c r="X120" s="73"/>
      <c r="Y120" s="73"/>
      <c r="BA120" s="73"/>
      <c r="BB120" s="73"/>
    </row>
    <row r="121" spans="3:54" s="70" customFormat="1" x14ac:dyDescent="0.25">
      <c r="C121" s="71"/>
      <c r="E121" s="71"/>
      <c r="X121" s="73"/>
      <c r="Y121" s="73"/>
      <c r="BA121" s="73"/>
      <c r="BB121" s="73"/>
    </row>
    <row r="122" spans="3:54" s="70" customFormat="1" x14ac:dyDescent="0.25">
      <c r="C122" s="71"/>
      <c r="E122" s="71"/>
      <c r="X122" s="73"/>
      <c r="Y122" s="73"/>
      <c r="BA122" s="73"/>
      <c r="BB122" s="73"/>
    </row>
    <row r="123" spans="3:54" s="70" customFormat="1" x14ac:dyDescent="0.25">
      <c r="C123" s="71"/>
      <c r="E123" s="71"/>
      <c r="X123" s="73"/>
      <c r="Y123" s="73"/>
      <c r="BA123" s="73"/>
      <c r="BB123" s="73"/>
    </row>
    <row r="124" spans="3:54" s="70" customFormat="1" x14ac:dyDescent="0.25">
      <c r="C124" s="71"/>
      <c r="E124" s="71"/>
      <c r="X124" s="73"/>
      <c r="Y124" s="73"/>
      <c r="BA124" s="73"/>
      <c r="BB124" s="73"/>
    </row>
    <row r="125" spans="3:54" s="70" customFormat="1" x14ac:dyDescent="0.25">
      <c r="C125" s="71"/>
      <c r="E125" s="71"/>
      <c r="X125" s="73"/>
      <c r="Y125" s="73"/>
      <c r="BA125" s="73"/>
      <c r="BB125" s="73"/>
    </row>
    <row r="126" spans="3:54" s="70" customFormat="1" x14ac:dyDescent="0.25">
      <c r="C126" s="71"/>
      <c r="E126" s="71"/>
      <c r="X126" s="73"/>
      <c r="Y126" s="73"/>
      <c r="BA126" s="73"/>
      <c r="BB126" s="73"/>
    </row>
    <row r="127" spans="3:54" s="70" customFormat="1" x14ac:dyDescent="0.25">
      <c r="C127" s="71"/>
      <c r="E127" s="71"/>
      <c r="X127" s="73"/>
      <c r="Y127" s="73"/>
      <c r="BA127" s="73"/>
      <c r="BB127" s="73"/>
    </row>
    <row r="128" spans="3:54" s="70" customFormat="1" x14ac:dyDescent="0.25">
      <c r="C128" s="71"/>
      <c r="E128" s="71"/>
      <c r="X128" s="73"/>
      <c r="Y128" s="73"/>
      <c r="BA128" s="73"/>
      <c r="BB128" s="73"/>
    </row>
    <row r="129" spans="3:54" s="70" customFormat="1" x14ac:dyDescent="0.25">
      <c r="C129" s="71"/>
      <c r="E129" s="71"/>
      <c r="X129" s="73"/>
      <c r="Y129" s="73"/>
      <c r="BA129" s="73"/>
      <c r="BB129" s="73"/>
    </row>
    <row r="130" spans="3:54" s="70" customFormat="1" x14ac:dyDescent="0.25">
      <c r="C130" s="71"/>
      <c r="E130" s="71"/>
      <c r="X130" s="73"/>
      <c r="Y130" s="73"/>
      <c r="BA130" s="73"/>
      <c r="BB130" s="73"/>
    </row>
    <row r="131" spans="3:54" s="70" customFormat="1" x14ac:dyDescent="0.25">
      <c r="C131" s="71"/>
      <c r="E131" s="71"/>
      <c r="X131" s="73"/>
      <c r="Y131" s="73"/>
      <c r="BA131" s="73"/>
      <c r="BB131" s="73"/>
    </row>
    <row r="132" spans="3:54" s="70" customFormat="1" x14ac:dyDescent="0.25">
      <c r="C132" s="71"/>
      <c r="E132" s="71"/>
      <c r="X132" s="73"/>
      <c r="Y132" s="73"/>
      <c r="BA132" s="73"/>
      <c r="BB132" s="73"/>
    </row>
    <row r="133" spans="3:54" s="70" customFormat="1" x14ac:dyDescent="0.25">
      <c r="C133" s="71"/>
      <c r="E133" s="71"/>
      <c r="X133" s="73"/>
      <c r="Y133" s="73"/>
      <c r="BA133" s="73"/>
      <c r="BB133" s="73"/>
    </row>
    <row r="134" spans="3:54" s="70" customFormat="1" x14ac:dyDescent="0.25">
      <c r="C134" s="71"/>
      <c r="E134" s="71"/>
      <c r="X134" s="73"/>
      <c r="Y134" s="73"/>
      <c r="BA134" s="73"/>
      <c r="BB134" s="73"/>
    </row>
    <row r="135" spans="3:54" s="70" customFormat="1" x14ac:dyDescent="0.25">
      <c r="C135" s="71"/>
      <c r="E135" s="71"/>
      <c r="X135" s="73"/>
      <c r="Y135" s="73"/>
      <c r="BA135" s="73"/>
      <c r="BB135" s="73"/>
    </row>
    <row r="136" spans="3:54" s="70" customFormat="1" x14ac:dyDescent="0.25">
      <c r="C136" s="71"/>
      <c r="E136" s="71"/>
      <c r="X136" s="73"/>
      <c r="Y136" s="73"/>
      <c r="BA136" s="73"/>
      <c r="BB136" s="73"/>
    </row>
    <row r="137" spans="3:54" s="70" customFormat="1" x14ac:dyDescent="0.25">
      <c r="C137" s="71"/>
      <c r="E137" s="71"/>
      <c r="X137" s="73"/>
      <c r="Y137" s="73"/>
      <c r="BA137" s="73"/>
      <c r="BB137" s="73"/>
    </row>
    <row r="138" spans="3:54" s="70" customFormat="1" x14ac:dyDescent="0.25">
      <c r="C138" s="71"/>
      <c r="E138" s="71"/>
      <c r="X138" s="73"/>
      <c r="Y138" s="73"/>
      <c r="BA138" s="73"/>
      <c r="BB138" s="73"/>
    </row>
    <row r="139" spans="3:54" s="70" customFormat="1" x14ac:dyDescent="0.25">
      <c r="C139" s="71"/>
      <c r="E139" s="71"/>
      <c r="X139" s="73"/>
      <c r="Y139" s="73"/>
      <c r="BA139" s="73"/>
      <c r="BB139" s="73"/>
    </row>
    <row r="140" spans="3:54" s="70" customFormat="1" x14ac:dyDescent="0.25">
      <c r="C140" s="71"/>
      <c r="E140" s="71"/>
      <c r="X140" s="73"/>
      <c r="Y140" s="73"/>
      <c r="BA140" s="73"/>
      <c r="BB140" s="73"/>
    </row>
    <row r="141" spans="3:54" s="70" customFormat="1" x14ac:dyDescent="0.25">
      <c r="C141" s="71"/>
      <c r="E141" s="71"/>
      <c r="X141" s="73"/>
      <c r="Y141" s="73"/>
      <c r="BA141" s="73"/>
      <c r="BB141" s="73"/>
    </row>
    <row r="142" spans="3:54" s="70" customFormat="1" x14ac:dyDescent="0.25">
      <c r="C142" s="71"/>
      <c r="E142" s="71"/>
      <c r="X142" s="73"/>
      <c r="Y142" s="73"/>
      <c r="BA142" s="73"/>
      <c r="BB142" s="73"/>
    </row>
    <row r="143" spans="3:54" s="70" customFormat="1" x14ac:dyDescent="0.25">
      <c r="C143" s="71"/>
      <c r="E143" s="71"/>
      <c r="X143" s="73"/>
      <c r="Y143" s="73"/>
      <c r="BA143" s="73"/>
      <c r="BB143" s="73"/>
    </row>
    <row r="144" spans="3:54" s="70" customFormat="1" x14ac:dyDescent="0.25">
      <c r="C144" s="71"/>
      <c r="E144" s="71"/>
      <c r="X144" s="73"/>
      <c r="Y144" s="73"/>
      <c r="BA144" s="73"/>
      <c r="BB144" s="73"/>
    </row>
    <row r="145" spans="3:54" s="70" customFormat="1" x14ac:dyDescent="0.25">
      <c r="C145" s="71"/>
      <c r="E145" s="71"/>
      <c r="X145" s="73"/>
      <c r="Y145" s="73"/>
      <c r="BA145" s="73"/>
      <c r="BB145" s="73"/>
    </row>
    <row r="146" spans="3:54" s="70" customFormat="1" x14ac:dyDescent="0.25">
      <c r="C146" s="71"/>
      <c r="E146" s="71"/>
      <c r="X146" s="73"/>
      <c r="Y146" s="73"/>
      <c r="BA146" s="73"/>
      <c r="BB146" s="73"/>
    </row>
    <row r="147" spans="3:54" s="70" customFormat="1" x14ac:dyDescent="0.25">
      <c r="C147" s="71"/>
      <c r="E147" s="71"/>
      <c r="X147" s="73"/>
      <c r="Y147" s="73"/>
      <c r="BA147" s="73"/>
      <c r="BB147" s="73"/>
    </row>
    <row r="148" spans="3:54" s="70" customFormat="1" x14ac:dyDescent="0.25">
      <c r="C148" s="71"/>
      <c r="E148" s="71"/>
      <c r="X148" s="73"/>
      <c r="Y148" s="73"/>
      <c r="BA148" s="73"/>
      <c r="BB148" s="73"/>
    </row>
    <row r="149" spans="3:54" s="70" customFormat="1" x14ac:dyDescent="0.25">
      <c r="C149" s="71"/>
      <c r="E149" s="71"/>
      <c r="X149" s="73"/>
      <c r="Y149" s="73"/>
      <c r="BA149" s="73"/>
      <c r="BB149" s="73"/>
    </row>
    <row r="150" spans="3:54" s="70" customFormat="1" x14ac:dyDescent="0.25">
      <c r="C150" s="71"/>
      <c r="E150" s="71"/>
      <c r="X150" s="73"/>
      <c r="Y150" s="73"/>
      <c r="BA150" s="73"/>
      <c r="BB150" s="73"/>
    </row>
    <row r="151" spans="3:54" s="70" customFormat="1" x14ac:dyDescent="0.25">
      <c r="C151" s="71"/>
      <c r="E151" s="71"/>
      <c r="X151" s="73"/>
      <c r="Y151" s="73"/>
      <c r="BA151" s="73"/>
      <c r="BB151" s="73"/>
    </row>
    <row r="152" spans="3:54" s="70" customFormat="1" x14ac:dyDescent="0.25">
      <c r="C152" s="71"/>
      <c r="E152" s="71"/>
      <c r="X152" s="73"/>
      <c r="Y152" s="73"/>
      <c r="BA152" s="73"/>
      <c r="BB152" s="73"/>
    </row>
    <row r="153" spans="3:54" s="70" customFormat="1" x14ac:dyDescent="0.25">
      <c r="C153" s="71"/>
      <c r="E153" s="71"/>
      <c r="X153" s="73"/>
      <c r="Y153" s="73"/>
      <c r="BA153" s="73"/>
      <c r="BB153" s="73"/>
    </row>
    <row r="154" spans="3:54" s="70" customFormat="1" x14ac:dyDescent="0.25">
      <c r="C154" s="71"/>
      <c r="E154" s="71"/>
      <c r="X154" s="73"/>
      <c r="Y154" s="73"/>
      <c r="BA154" s="73"/>
      <c r="BB154" s="73"/>
    </row>
    <row r="155" spans="3:54" s="70" customFormat="1" x14ac:dyDescent="0.25">
      <c r="C155" s="71"/>
      <c r="E155" s="71"/>
      <c r="X155" s="73"/>
      <c r="Y155" s="73"/>
      <c r="BA155" s="73"/>
      <c r="BB155" s="73"/>
    </row>
    <row r="156" spans="3:54" s="70" customFormat="1" x14ac:dyDescent="0.25">
      <c r="C156" s="71"/>
      <c r="E156" s="71"/>
      <c r="X156" s="73"/>
      <c r="Y156" s="73"/>
      <c r="BA156" s="73"/>
      <c r="BB156" s="73"/>
    </row>
    <row r="157" spans="3:54" s="70" customFormat="1" x14ac:dyDescent="0.25">
      <c r="C157" s="71"/>
      <c r="E157" s="71"/>
      <c r="X157" s="73"/>
      <c r="Y157" s="73"/>
      <c r="BA157" s="73"/>
      <c r="BB157" s="73"/>
    </row>
    <row r="158" spans="3:54" s="70" customFormat="1" x14ac:dyDescent="0.25">
      <c r="C158" s="71"/>
      <c r="E158" s="71"/>
      <c r="X158" s="73"/>
      <c r="Y158" s="73"/>
      <c r="BA158" s="73"/>
      <c r="BB158" s="73"/>
    </row>
    <row r="159" spans="3:54" s="70" customFormat="1" x14ac:dyDescent="0.25">
      <c r="C159" s="71"/>
      <c r="E159" s="71"/>
      <c r="X159" s="73"/>
      <c r="Y159" s="73"/>
      <c r="BA159" s="73"/>
      <c r="BB159" s="73"/>
    </row>
    <row r="160" spans="3:54" s="70" customFormat="1" x14ac:dyDescent="0.25">
      <c r="C160" s="71"/>
      <c r="E160" s="71"/>
      <c r="X160" s="73"/>
      <c r="Y160" s="73"/>
      <c r="BA160" s="73"/>
      <c r="BB160" s="73"/>
    </row>
    <row r="161" spans="3:54" s="70" customFormat="1" x14ac:dyDescent="0.25">
      <c r="C161" s="71"/>
      <c r="E161" s="71"/>
      <c r="X161" s="73"/>
      <c r="Y161" s="73"/>
      <c r="BA161" s="73"/>
      <c r="BB161" s="73"/>
    </row>
    <row r="162" spans="3:54" s="70" customFormat="1" x14ac:dyDescent="0.25">
      <c r="C162" s="71"/>
      <c r="E162" s="71"/>
      <c r="X162" s="73"/>
      <c r="Y162" s="73"/>
      <c r="BA162" s="73"/>
      <c r="BB162" s="73"/>
    </row>
    <row r="163" spans="3:54" s="70" customFormat="1" x14ac:dyDescent="0.25">
      <c r="C163" s="71"/>
      <c r="E163" s="71"/>
      <c r="X163" s="73"/>
      <c r="Y163" s="73"/>
      <c r="BA163" s="73"/>
      <c r="BB163" s="73"/>
    </row>
    <row r="164" spans="3:54" s="70" customFormat="1" x14ac:dyDescent="0.25">
      <c r="C164" s="71"/>
      <c r="E164" s="71"/>
      <c r="X164" s="73"/>
      <c r="Y164" s="73"/>
      <c r="BA164" s="73"/>
      <c r="BB164" s="73"/>
    </row>
    <row r="165" spans="3:54" s="70" customFormat="1" x14ac:dyDescent="0.25">
      <c r="C165" s="71"/>
      <c r="E165" s="71"/>
      <c r="X165" s="73"/>
      <c r="Y165" s="73"/>
      <c r="BA165" s="73"/>
      <c r="BB165" s="73"/>
    </row>
    <row r="166" spans="3:54" s="70" customFormat="1" x14ac:dyDescent="0.25">
      <c r="C166" s="71"/>
      <c r="E166" s="71"/>
      <c r="X166" s="73"/>
      <c r="Y166" s="73"/>
      <c r="BA166" s="73"/>
      <c r="BB166" s="73"/>
    </row>
    <row r="167" spans="3:54" s="70" customFormat="1" x14ac:dyDescent="0.25">
      <c r="C167" s="71"/>
      <c r="E167" s="71"/>
      <c r="X167" s="73"/>
      <c r="Y167" s="73"/>
      <c r="BA167" s="73"/>
      <c r="BB167" s="73"/>
    </row>
    <row r="168" spans="3:54" s="70" customFormat="1" x14ac:dyDescent="0.25">
      <c r="C168" s="71"/>
      <c r="E168" s="71"/>
      <c r="X168" s="73"/>
      <c r="Y168" s="73"/>
      <c r="BA168" s="73"/>
      <c r="BB168" s="73"/>
    </row>
    <row r="169" spans="3:54" s="70" customFormat="1" x14ac:dyDescent="0.25">
      <c r="C169" s="71"/>
      <c r="E169" s="71"/>
      <c r="X169" s="73"/>
      <c r="Y169" s="73"/>
      <c r="BA169" s="73"/>
      <c r="BB169" s="73"/>
    </row>
    <row r="170" spans="3:54" s="70" customFormat="1" x14ac:dyDescent="0.25">
      <c r="C170" s="71"/>
      <c r="E170" s="71"/>
      <c r="X170" s="73"/>
      <c r="Y170" s="73"/>
      <c r="BA170" s="73"/>
      <c r="BB170" s="73"/>
    </row>
    <row r="171" spans="3:54" s="70" customFormat="1" x14ac:dyDescent="0.25">
      <c r="C171" s="71"/>
      <c r="E171" s="71"/>
      <c r="X171" s="73"/>
      <c r="Y171" s="73"/>
      <c r="BA171" s="73"/>
      <c r="BB171" s="73"/>
    </row>
    <row r="172" spans="3:54" s="70" customFormat="1" x14ac:dyDescent="0.25">
      <c r="C172" s="71"/>
      <c r="E172" s="71"/>
      <c r="X172" s="73"/>
      <c r="Y172" s="73"/>
      <c r="BA172" s="73"/>
      <c r="BB172" s="73"/>
    </row>
    <row r="173" spans="3:54" s="70" customFormat="1" x14ac:dyDescent="0.25">
      <c r="C173" s="71"/>
      <c r="E173" s="71"/>
      <c r="X173" s="73"/>
      <c r="Y173" s="73"/>
      <c r="BA173" s="73"/>
      <c r="BB173" s="73"/>
    </row>
    <row r="174" spans="3:54" s="70" customFormat="1" x14ac:dyDescent="0.25">
      <c r="C174" s="71"/>
      <c r="E174" s="71"/>
      <c r="X174" s="73"/>
      <c r="Y174" s="73"/>
      <c r="BA174" s="73"/>
      <c r="BB174" s="73"/>
    </row>
    <row r="175" spans="3:54" s="70" customFormat="1" x14ac:dyDescent="0.25">
      <c r="C175" s="71"/>
      <c r="E175" s="71"/>
      <c r="X175" s="73"/>
      <c r="Y175" s="73"/>
      <c r="BA175" s="73"/>
      <c r="BB175" s="73"/>
    </row>
    <row r="176" spans="3:54" s="70" customFormat="1" x14ac:dyDescent="0.25">
      <c r="C176" s="71"/>
      <c r="E176" s="71"/>
      <c r="X176" s="73"/>
      <c r="Y176" s="73"/>
      <c r="BA176" s="73"/>
      <c r="BB176" s="73"/>
    </row>
    <row r="177" spans="3:54" s="70" customFormat="1" x14ac:dyDescent="0.25">
      <c r="C177" s="71"/>
      <c r="E177" s="71"/>
      <c r="X177" s="73"/>
      <c r="Y177" s="73"/>
      <c r="BA177" s="73"/>
      <c r="BB177" s="73"/>
    </row>
    <row r="178" spans="3:54" s="70" customFormat="1" x14ac:dyDescent="0.25">
      <c r="C178" s="71"/>
      <c r="E178" s="71"/>
      <c r="X178" s="73"/>
      <c r="Y178" s="73"/>
      <c r="BA178" s="73"/>
      <c r="BB178" s="73"/>
    </row>
    <row r="179" spans="3:54" s="70" customFormat="1" x14ac:dyDescent="0.25">
      <c r="C179" s="71"/>
      <c r="E179" s="71"/>
      <c r="X179" s="73"/>
      <c r="Y179" s="73"/>
      <c r="BA179" s="73"/>
      <c r="BB179" s="73"/>
    </row>
    <row r="180" spans="3:54" s="70" customFormat="1" x14ac:dyDescent="0.25">
      <c r="C180" s="71"/>
      <c r="E180" s="71"/>
      <c r="X180" s="73"/>
      <c r="Y180" s="73"/>
      <c r="BA180" s="73"/>
      <c r="BB180" s="73"/>
    </row>
    <row r="181" spans="3:54" s="70" customFormat="1" x14ac:dyDescent="0.25">
      <c r="C181" s="71"/>
      <c r="E181" s="71"/>
      <c r="X181" s="73"/>
      <c r="Y181" s="73"/>
      <c r="BA181" s="73"/>
      <c r="BB181" s="73"/>
    </row>
    <row r="182" spans="3:54" s="70" customFormat="1" x14ac:dyDescent="0.25">
      <c r="C182" s="71"/>
      <c r="E182" s="71"/>
      <c r="X182" s="73"/>
      <c r="Y182" s="73"/>
      <c r="BA182" s="73"/>
      <c r="BB182" s="73"/>
    </row>
    <row r="183" spans="3:54" s="70" customFormat="1" x14ac:dyDescent="0.25">
      <c r="C183" s="71"/>
      <c r="E183" s="71"/>
      <c r="X183" s="73"/>
      <c r="Y183" s="73"/>
      <c r="BA183" s="73"/>
      <c r="BB183" s="73"/>
    </row>
    <row r="184" spans="3:54" s="70" customFormat="1" x14ac:dyDescent="0.25">
      <c r="C184" s="71"/>
      <c r="E184" s="71"/>
      <c r="X184" s="73"/>
      <c r="Y184" s="73"/>
      <c r="BA184" s="73"/>
      <c r="BB184" s="73"/>
    </row>
    <row r="185" spans="3:54" s="70" customFormat="1" x14ac:dyDescent="0.25">
      <c r="C185" s="71"/>
      <c r="E185" s="71"/>
      <c r="X185" s="73"/>
      <c r="Y185" s="73"/>
      <c r="BA185" s="73"/>
      <c r="BB185" s="73"/>
    </row>
    <row r="186" spans="3:54" s="70" customFormat="1" x14ac:dyDescent="0.25">
      <c r="C186" s="71"/>
      <c r="E186" s="71"/>
      <c r="X186" s="73"/>
      <c r="Y186" s="73"/>
      <c r="BA186" s="73"/>
      <c r="BB186" s="73"/>
    </row>
    <row r="187" spans="3:54" s="70" customFormat="1" x14ac:dyDescent="0.25">
      <c r="C187" s="71"/>
      <c r="E187" s="71"/>
      <c r="X187" s="73"/>
      <c r="Y187" s="73"/>
      <c r="BA187" s="73"/>
      <c r="BB187" s="73"/>
    </row>
    <row r="188" spans="3:54" s="70" customFormat="1" x14ac:dyDescent="0.25">
      <c r="C188" s="71"/>
      <c r="E188" s="71"/>
      <c r="X188" s="73"/>
      <c r="Y188" s="73"/>
      <c r="BA188" s="73"/>
      <c r="BB188" s="73"/>
    </row>
    <row r="189" spans="3:54" s="70" customFormat="1" x14ac:dyDescent="0.25">
      <c r="C189" s="71"/>
      <c r="E189" s="71"/>
      <c r="X189" s="73"/>
      <c r="Y189" s="73"/>
      <c r="BA189" s="73"/>
      <c r="BB189" s="73"/>
    </row>
    <row r="190" spans="3:54" s="70" customFormat="1" x14ac:dyDescent="0.25">
      <c r="C190" s="71"/>
      <c r="E190" s="71"/>
      <c r="X190" s="73"/>
      <c r="Y190" s="73"/>
      <c r="BA190" s="73"/>
      <c r="BB190" s="73"/>
    </row>
    <row r="191" spans="3:54" s="70" customFormat="1" x14ac:dyDescent="0.25">
      <c r="C191" s="71"/>
      <c r="E191" s="71"/>
      <c r="X191" s="73"/>
      <c r="Y191" s="73"/>
      <c r="BA191" s="73"/>
      <c r="BB191" s="73"/>
    </row>
    <row r="192" spans="3:54" s="70" customFormat="1" x14ac:dyDescent="0.25">
      <c r="C192" s="71"/>
      <c r="E192" s="71"/>
      <c r="X192" s="73"/>
      <c r="Y192" s="73"/>
      <c r="BA192" s="73"/>
      <c r="BB192" s="73"/>
    </row>
    <row r="193" spans="3:54" s="70" customFormat="1" x14ac:dyDescent="0.25">
      <c r="C193" s="71"/>
      <c r="E193" s="71"/>
      <c r="X193" s="73"/>
      <c r="Y193" s="73"/>
      <c r="BA193" s="73"/>
      <c r="BB193" s="73"/>
    </row>
    <row r="194" spans="3:54" s="70" customFormat="1" x14ac:dyDescent="0.25">
      <c r="C194" s="71"/>
      <c r="E194" s="71"/>
      <c r="X194" s="73"/>
      <c r="Y194" s="73"/>
      <c r="BA194" s="73"/>
      <c r="BB194" s="73"/>
    </row>
    <row r="195" spans="3:54" s="70" customFormat="1" x14ac:dyDescent="0.25">
      <c r="C195" s="71"/>
      <c r="E195" s="71"/>
      <c r="X195" s="73"/>
      <c r="Y195" s="73"/>
      <c r="BA195" s="73"/>
      <c r="BB195" s="73"/>
    </row>
    <row r="196" spans="3:54" s="70" customFormat="1" x14ac:dyDescent="0.25">
      <c r="C196" s="71"/>
      <c r="E196" s="71"/>
      <c r="X196" s="73"/>
      <c r="Y196" s="73"/>
      <c r="BA196" s="73"/>
      <c r="BB196" s="73"/>
    </row>
    <row r="197" spans="3:54" s="70" customFormat="1" x14ac:dyDescent="0.25">
      <c r="C197" s="71"/>
      <c r="E197" s="71"/>
      <c r="X197" s="73"/>
      <c r="Y197" s="73"/>
      <c r="BA197" s="73"/>
      <c r="BB197" s="73"/>
    </row>
    <row r="198" spans="3:54" s="70" customFormat="1" x14ac:dyDescent="0.25">
      <c r="C198" s="71"/>
      <c r="E198" s="71"/>
      <c r="X198" s="73"/>
      <c r="Y198" s="73"/>
      <c r="BA198" s="73"/>
      <c r="BB198" s="73"/>
    </row>
    <row r="199" spans="3:54" s="70" customFormat="1" x14ac:dyDescent="0.25">
      <c r="C199" s="71"/>
      <c r="E199" s="71"/>
      <c r="X199" s="73"/>
      <c r="Y199" s="73"/>
      <c r="BA199" s="73"/>
      <c r="BB199" s="73"/>
    </row>
    <row r="200" spans="3:54" s="70" customFormat="1" x14ac:dyDescent="0.25">
      <c r="C200" s="71"/>
      <c r="E200" s="71"/>
      <c r="X200" s="73"/>
      <c r="Y200" s="73"/>
      <c r="BA200" s="73"/>
      <c r="BB200" s="73"/>
    </row>
    <row r="201" spans="3:54" s="70" customFormat="1" x14ac:dyDescent="0.25">
      <c r="C201" s="71"/>
      <c r="E201" s="71"/>
      <c r="X201" s="73"/>
      <c r="Y201" s="73"/>
      <c r="BA201" s="73"/>
      <c r="BB201" s="73"/>
    </row>
    <row r="202" spans="3:54" s="70" customFormat="1" x14ac:dyDescent="0.25">
      <c r="C202" s="71"/>
      <c r="E202" s="71"/>
      <c r="X202" s="73"/>
      <c r="Y202" s="73"/>
      <c r="BA202" s="73"/>
      <c r="BB202" s="73"/>
    </row>
    <row r="203" spans="3:54" s="70" customFormat="1" x14ac:dyDescent="0.25">
      <c r="C203" s="71"/>
      <c r="E203" s="71"/>
      <c r="X203" s="73"/>
      <c r="Y203" s="73"/>
      <c r="BA203" s="73"/>
      <c r="BB203" s="73"/>
    </row>
    <row r="204" spans="3:54" s="70" customFormat="1" x14ac:dyDescent="0.25">
      <c r="C204" s="71"/>
      <c r="E204" s="71"/>
      <c r="X204" s="73"/>
      <c r="Y204" s="73"/>
      <c r="BA204" s="73"/>
      <c r="BB204" s="73"/>
    </row>
    <row r="205" spans="3:54" s="70" customFormat="1" x14ac:dyDescent="0.25">
      <c r="C205" s="71"/>
      <c r="E205" s="71"/>
      <c r="X205" s="73"/>
      <c r="Y205" s="73"/>
      <c r="BA205" s="73"/>
      <c r="BB205" s="73"/>
    </row>
    <row r="206" spans="3:54" s="70" customFormat="1" x14ac:dyDescent="0.25">
      <c r="C206" s="71"/>
      <c r="E206" s="71"/>
      <c r="X206" s="73"/>
      <c r="Y206" s="73"/>
      <c r="BA206" s="73"/>
      <c r="BB206" s="73"/>
    </row>
    <row r="207" spans="3:54" s="70" customFormat="1" x14ac:dyDescent="0.25">
      <c r="C207" s="71"/>
      <c r="E207" s="71"/>
      <c r="X207" s="73"/>
      <c r="Y207" s="73"/>
      <c r="BA207" s="73"/>
      <c r="BB207" s="73"/>
    </row>
    <row r="208" spans="3:54" s="70" customFormat="1" x14ac:dyDescent="0.25">
      <c r="C208" s="71"/>
      <c r="E208" s="71"/>
      <c r="X208" s="73"/>
      <c r="Y208" s="73"/>
      <c r="BA208" s="73"/>
      <c r="BB208" s="73"/>
    </row>
    <row r="209" spans="1:60" s="70" customFormat="1" x14ac:dyDescent="0.25">
      <c r="C209" s="71"/>
      <c r="E209" s="71"/>
      <c r="X209" s="73"/>
      <c r="Y209" s="73"/>
      <c r="BA209" s="73"/>
      <c r="BB209" s="73"/>
    </row>
    <row r="210" spans="1:60" s="70" customFormat="1" x14ac:dyDescent="0.25">
      <c r="C210" s="71"/>
      <c r="E210" s="71"/>
      <c r="X210" s="73"/>
      <c r="Y210" s="73"/>
      <c r="BA210" s="73"/>
      <c r="BB210" s="73"/>
    </row>
    <row r="211" spans="1:60" s="70" customFormat="1" x14ac:dyDescent="0.25">
      <c r="C211" s="71"/>
      <c r="E211" s="71"/>
      <c r="X211" s="73"/>
      <c r="Y211" s="73"/>
      <c r="BA211" s="73"/>
      <c r="BB211" s="73"/>
    </row>
    <row r="212" spans="1:60" s="70" customFormat="1" x14ac:dyDescent="0.25">
      <c r="C212" s="71"/>
      <c r="E212" s="71"/>
      <c r="X212" s="73"/>
      <c r="Y212" s="73"/>
      <c r="BA212" s="73"/>
      <c r="BB212" s="73"/>
    </row>
    <row r="213" spans="1:60" s="70" customFormat="1" x14ac:dyDescent="0.25">
      <c r="C213" s="71"/>
      <c r="E213" s="71"/>
      <c r="X213" s="73"/>
      <c r="Y213" s="73"/>
      <c r="BA213" s="73"/>
      <c r="BB213" s="73"/>
    </row>
    <row r="214" spans="1:60" s="70" customFormat="1" x14ac:dyDescent="0.25">
      <c r="C214" s="71"/>
      <c r="E214" s="71"/>
      <c r="X214" s="73"/>
      <c r="Y214" s="73"/>
      <c r="BA214" s="73"/>
      <c r="BB214" s="73"/>
    </row>
    <row r="215" spans="1:60" s="70" customFormat="1" x14ac:dyDescent="0.25">
      <c r="C215" s="71"/>
      <c r="E215" s="71"/>
      <c r="X215" s="73"/>
      <c r="Y215" s="73"/>
      <c r="BA215" s="73"/>
      <c r="BB215" s="73"/>
    </row>
    <row r="216" spans="1:60" s="70" customFormat="1" x14ac:dyDescent="0.25">
      <c r="C216" s="71"/>
      <c r="E216" s="71"/>
      <c r="X216" s="73"/>
      <c r="Y216" s="73"/>
      <c r="BA216" s="73"/>
      <c r="BB216" s="73"/>
    </row>
    <row r="217" spans="1:60" s="70" customFormat="1" x14ac:dyDescent="0.25">
      <c r="C217" s="71"/>
      <c r="E217" s="71"/>
      <c r="X217" s="73"/>
      <c r="Y217" s="73"/>
      <c r="BA217" s="73"/>
      <c r="BB217" s="73"/>
    </row>
    <row r="218" spans="1:60" x14ac:dyDescent="0.2">
      <c r="A218" s="1"/>
      <c r="B218" s="1"/>
      <c r="C218" s="10"/>
      <c r="D218" s="1"/>
      <c r="Z218" s="1"/>
      <c r="AA218" s="1"/>
      <c r="AB218" s="1"/>
      <c r="AC218" s="1"/>
      <c r="AD218" s="1"/>
      <c r="AE218" s="1"/>
      <c r="BC218" s="1"/>
      <c r="BD218" s="1"/>
      <c r="BE218" s="1"/>
      <c r="BF218" s="1"/>
      <c r="BG218" s="1"/>
      <c r="BH218" s="1"/>
    </row>
    <row r="219" spans="1:60" x14ac:dyDescent="0.2">
      <c r="A219" s="1"/>
      <c r="B219" s="1"/>
      <c r="C219" s="10"/>
      <c r="D219" s="1"/>
      <c r="Z219" s="1"/>
      <c r="AA219" s="1"/>
      <c r="AB219" s="1"/>
      <c r="AC219" s="1"/>
      <c r="AD219" s="1"/>
      <c r="AE219" s="1"/>
      <c r="BC219" s="1"/>
      <c r="BD219" s="1"/>
      <c r="BE219" s="1"/>
      <c r="BF219" s="1"/>
      <c r="BG219" s="1"/>
      <c r="BH219" s="1"/>
    </row>
  </sheetData>
  <mergeCells count="29">
    <mergeCell ref="A3:A6"/>
    <mergeCell ref="B3:B6"/>
    <mergeCell ref="C3:D4"/>
    <mergeCell ref="E3:G4"/>
    <mergeCell ref="H3:J4"/>
    <mergeCell ref="K3:N4"/>
    <mergeCell ref="O3:AI3"/>
    <mergeCell ref="AM3:AQ4"/>
    <mergeCell ref="A1:DJ2"/>
    <mergeCell ref="BN3:BS3"/>
    <mergeCell ref="BU3:DJ3"/>
    <mergeCell ref="O4:U4"/>
    <mergeCell ref="V4:AB4"/>
    <mergeCell ref="AC4:AI4"/>
    <mergeCell ref="AR4:AX4"/>
    <mergeCell ref="AY4:BE4"/>
    <mergeCell ref="BF4:BL4"/>
    <mergeCell ref="AR3:BL3"/>
    <mergeCell ref="BM3:BM6"/>
    <mergeCell ref="CW5:DA5"/>
    <mergeCell ref="DB5:DK5"/>
    <mergeCell ref="BN4:BN6"/>
    <mergeCell ref="BO4:BQ5"/>
    <mergeCell ref="BU4:CP4"/>
    <mergeCell ref="CQ4:DL4"/>
    <mergeCell ref="BU5:BU6"/>
    <mergeCell ref="CB5:CD5"/>
    <mergeCell ref="CG5:CM5"/>
    <mergeCell ref="CQ5:CQ6"/>
  </mergeCells>
  <printOptions horizontalCentered="1"/>
  <pageMargins left="0.39370078740157483" right="0.19685039370078741" top="1.7322834645669292" bottom="0.19685039370078741" header="0.31496062992125984" footer="0.11811023622047245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Пособие на ребенка</vt:lpstr>
      <vt:lpstr>'Пособие на ребенка'!Заголовки_для_печати</vt:lpstr>
      <vt:lpstr>'Пособие на ребенка'!Область_печати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Седен-оол Буян Мергенович</dc:creator>
  <cp:lastModifiedBy>Седен-оол Буян Мергенович</cp:lastModifiedBy>
  <dcterms:created xsi:type="dcterms:W3CDTF">2024-10-29T09:03:34Z</dcterms:created>
  <dcterms:modified xsi:type="dcterms:W3CDTF">2024-10-31T09:53:21Z</dcterms:modified>
</cp:coreProperties>
</file>