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090"/>
  </bookViews>
  <sheets>
    <sheet name="в Закон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92" i="1" l="1"/>
  <c r="F93" i="1" s="1"/>
  <c r="F86" i="1"/>
  <c r="F85" i="1"/>
  <c r="D85" i="1"/>
  <c r="D84" i="1"/>
  <c r="F84" i="1" s="1"/>
  <c r="D83" i="1"/>
  <c r="F83" i="1" s="1"/>
  <c r="D82" i="1"/>
  <c r="F82" i="1" s="1"/>
  <c r="F77" i="1"/>
  <c r="G77" i="1" s="1"/>
  <c r="J77" i="1" s="1"/>
  <c r="L77" i="1" s="1"/>
  <c r="E77" i="1"/>
  <c r="E66" i="1"/>
  <c r="G58" i="1"/>
  <c r="G52" i="1"/>
  <c r="G51" i="1"/>
  <c r="G46" i="1"/>
  <c r="G45" i="1"/>
  <c r="G44" i="1"/>
  <c r="G41" i="1"/>
  <c r="G40" i="1"/>
  <c r="G39" i="1"/>
  <c r="R26" i="1"/>
  <c r="Q26" i="1"/>
  <c r="P26" i="1"/>
  <c r="O26" i="1"/>
  <c r="N26" i="1"/>
  <c r="M26" i="1"/>
  <c r="L26" i="1"/>
  <c r="K26" i="1"/>
  <c r="J26" i="1"/>
  <c r="I26" i="1"/>
  <c r="G26" i="1"/>
  <c r="F26" i="1"/>
  <c r="E26" i="1"/>
  <c r="H25" i="1"/>
  <c r="D25" i="1" s="1"/>
  <c r="H24" i="1"/>
  <c r="D24" i="1" s="1"/>
  <c r="H23" i="1"/>
  <c r="D23" i="1" s="1"/>
  <c r="H22" i="1"/>
  <c r="D22" i="1"/>
  <c r="H21" i="1"/>
  <c r="D21" i="1" s="1"/>
  <c r="H20" i="1"/>
  <c r="D20" i="1" s="1"/>
  <c r="H19" i="1"/>
  <c r="D19" i="1"/>
  <c r="H18" i="1"/>
  <c r="D18" i="1" s="1"/>
  <c r="H17" i="1"/>
  <c r="D17" i="1" s="1"/>
  <c r="H16" i="1"/>
  <c r="D16" i="1" s="1"/>
  <c r="H15" i="1"/>
  <c r="D15" i="1" s="1"/>
  <c r="H14" i="1"/>
  <c r="D14" i="1" s="1"/>
  <c r="H13" i="1"/>
  <c r="D13" i="1" s="1"/>
  <c r="H12" i="1"/>
  <c r="D12" i="1"/>
  <c r="H11" i="1"/>
  <c r="D11" i="1" s="1"/>
  <c r="H10" i="1"/>
  <c r="D10" i="1" s="1"/>
  <c r="H9" i="1"/>
  <c r="D9" i="1" s="1"/>
  <c r="H8" i="1"/>
  <c r="D8" i="1" s="1"/>
  <c r="H7" i="1"/>
  <c r="D7" i="1"/>
  <c r="R6" i="1"/>
  <c r="Q6" i="1"/>
  <c r="P6" i="1"/>
  <c r="O6" i="1"/>
  <c r="N6" i="1"/>
  <c r="M6" i="1"/>
  <c r="L6" i="1"/>
  <c r="K6" i="1"/>
  <c r="J6" i="1"/>
  <c r="I6" i="1"/>
  <c r="G42" i="1" l="1"/>
  <c r="H6" i="1"/>
  <c r="G47" i="1"/>
  <c r="H71" i="1" s="1"/>
  <c r="F87" i="1"/>
  <c r="G80" i="1" s="1"/>
  <c r="D26" i="1"/>
  <c r="H26" i="1"/>
  <c r="G96" i="1" l="1"/>
</calcChain>
</file>

<file path=xl/sharedStrings.xml><?xml version="1.0" encoding="utf-8"?>
<sst xmlns="http://schemas.openxmlformats.org/spreadsheetml/2006/main" count="120" uniqueCount="102">
  <si>
    <t>Расходы по обеспечению деятельности комиссий по делам несовершеннолетних и защите их прав на 2025 г.</t>
  </si>
  <si>
    <t>№</t>
  </si>
  <si>
    <t>Наименование кожууна</t>
  </si>
  <si>
    <t>Всего по проекту на  2025 год</t>
  </si>
  <si>
    <t xml:space="preserve">в том числе </t>
  </si>
  <si>
    <t>ФОТ</t>
  </si>
  <si>
    <t>211ст.</t>
  </si>
  <si>
    <t>213ст.</t>
  </si>
  <si>
    <t>Всего прочие</t>
  </si>
  <si>
    <t>212ст.(суточные)</t>
  </si>
  <si>
    <t>214ст. (оплата проезда к месту отпуска)</t>
  </si>
  <si>
    <t>221ст (услуги связи, интернет)</t>
  </si>
  <si>
    <t>222ст.(возмещение транспортных услуг)</t>
  </si>
  <si>
    <t>225ст.( заправка картр, ремонт оргтех)</t>
  </si>
  <si>
    <t>226ст(возмещ.расх по найму)</t>
  </si>
  <si>
    <t>226ст.(программное обесп)</t>
  </si>
  <si>
    <t>310ст.(комп.техника, оргтех)</t>
  </si>
  <si>
    <t>340ст.(канц. товары)</t>
  </si>
  <si>
    <t>340ст. ГСМ</t>
  </si>
  <si>
    <t>Бай-Тайгинский кожуун</t>
  </si>
  <si>
    <t>Барун-Хемчикский кожуун</t>
  </si>
  <si>
    <t>Дзун-Хемчикский кожуун</t>
  </si>
  <si>
    <t>Каа-Хемский кожуун</t>
  </si>
  <si>
    <t>Кызылский кожуун</t>
  </si>
  <si>
    <t>Монгун-Тайгинский кожуун</t>
  </si>
  <si>
    <t>Овюрский кожуун</t>
  </si>
  <si>
    <t>Пий-Хемский кожуун</t>
  </si>
  <si>
    <t>Сут-Хольский кожуун</t>
  </si>
  <si>
    <t>Тандинский кожуун</t>
  </si>
  <si>
    <t>Тес-Хемский кожуун</t>
  </si>
  <si>
    <t>Тере-Хольский кожуун</t>
  </si>
  <si>
    <t>Тоджинский кожуун</t>
  </si>
  <si>
    <t>Улуг-Хемский кожуун</t>
  </si>
  <si>
    <t>Эрзинский кожуун</t>
  </si>
  <si>
    <t>Чаа-Хольский кожуун</t>
  </si>
  <si>
    <t>Чеди-Хольский кожуун</t>
  </si>
  <si>
    <t>г.Ак-Довурак</t>
  </si>
  <si>
    <t>г.Кызыл</t>
  </si>
  <si>
    <t>Всего</t>
  </si>
  <si>
    <t>Закон Республики Тыва от 30.05.2024 N 1056-ЗРТ "Об организации деятельности комиссий по делам несовершеннолетних и защите их прав в Республике Тыва и наделении органов местного самоуправления муниципальных районов и городских округов Республики Тыва государственными полномочиями по созданию и организации деятельности комиссий по делам несовершеннолетних и защите их прав" (принят ВХ РТ 15.05.2024)</t>
  </si>
  <si>
    <t>4. Затраты на прочие расходы при обеспечении деятельности муниципальной комиссии составляют 20 процентов норматива годового фонда оплаты труда с учетом начислений на оплату труда работников, осуществляющих государственные полномочия по организации деятельности комиссий по делам несовершеннолетних и защите их прав.</t>
  </si>
  <si>
    <t>Прочие расходы включают себя затраты на служебные командировки, оплату услуг связи, приобретение мебели, организационной техники, программного обеспечения, расходных материалов и материальных запасов, справочной официальной и печатной литературы, канцелярских товаров, оплату получения дополнительного профессионального образования, участие в семинарах и иные расходы, непосредственно связанные с осуществлением переданных государственных полномочий.</t>
  </si>
  <si>
    <t>212ст. Возмещение командировочных расходов, и на оплату проезда к месту отдыха и обратно</t>
  </si>
  <si>
    <t>214ст. Компенсация проезда к месту отпуска и обратно</t>
  </si>
  <si>
    <t>в тыс.руб.</t>
  </si>
  <si>
    <t>Количество работников</t>
  </si>
  <si>
    <t>Размер</t>
  </si>
  <si>
    <t>Количество дней</t>
  </si>
  <si>
    <t>Итого (тыс. рублей)</t>
  </si>
  <si>
    <t>В пределах республики</t>
  </si>
  <si>
    <t>Суточные</t>
  </si>
  <si>
    <t>Проезд</t>
  </si>
  <si>
    <t>Проживание</t>
  </si>
  <si>
    <t>Итого</t>
  </si>
  <si>
    <t>За пределами республики</t>
  </si>
  <si>
    <t>Оплата расходов проезда к месту отдыха и обратно</t>
  </si>
  <si>
    <t>Стоимость билета до места назначения воздушным транспортом</t>
  </si>
  <si>
    <t>До места назначения и обратно</t>
  </si>
  <si>
    <t>Расчеты к проекту бюджета по расходам на оплату услуг связи на 2025 г.</t>
  </si>
  <si>
    <t xml:space="preserve">2025 год  </t>
  </si>
  <si>
    <t>Итого тыс.руб в год</t>
  </si>
  <si>
    <t>кол-во тел.точек</t>
  </si>
  <si>
    <t xml:space="preserve">абонентская и повременная плата за использование линий связи, услуги междугородн. тел.связи </t>
  </si>
  <si>
    <t xml:space="preserve">оплата услуг интернет-провайдеров </t>
  </si>
  <si>
    <t>почтовые расходы и услуги</t>
  </si>
  <si>
    <t>Услуги доступа к сети Интернет организация доступа  (интернет тариф в месяц 8,28 тыс. рублей. Всего услуги по интернету: 20 точек*8 280 рублей*12мес.=1987,2 тыс. рублей</t>
  </si>
  <si>
    <t>Абонентская и повременная плата за использование линий связи,услуги междугородной и международной телефонной связи (кол.абонентского устройства: 20 точек) *0,775 рублей в мес.*12 мес.=186,0 рублей</t>
  </si>
  <si>
    <t>Почтовые конверты: 7 рублей * 50 шт. в мес.*12мес.*20=84,0 тыс. рублей</t>
  </si>
  <si>
    <t>Расходы на содержание имущества</t>
  </si>
  <si>
    <t xml:space="preserve">Оплата услуг по техническому обслуживанию и ремонту вычислительной техники и оборудования </t>
  </si>
  <si>
    <t>заправка картриджей</t>
  </si>
  <si>
    <t xml:space="preserve">Итого на 2023 год (тыс.руб.)  </t>
  </si>
  <si>
    <t>Заправка картриджей: 40 шт.в мес. *12* 500 рублей=240,0 тыс. рублей</t>
  </si>
  <si>
    <t>Диагностика, профилактика, ремонт оргтехники, компьютерной техники 5800 рублей за 1 ед.* 10 шт.=58,0 тыс. рублей</t>
  </si>
  <si>
    <t>Итого:</t>
  </si>
  <si>
    <t>Расчеты к проекту бюджета по расходам на приобретение ГСМ  на 2024 г.</t>
  </si>
  <si>
    <t>2025 год</t>
  </si>
  <si>
    <t>Количество авто</t>
  </si>
  <si>
    <t>среднеднев.пробег</t>
  </si>
  <si>
    <t>среднегод.пробег</t>
  </si>
  <si>
    <t>расход бензина на год тонн</t>
  </si>
  <si>
    <t xml:space="preserve">марка бензина </t>
  </si>
  <si>
    <t>цена за литр</t>
  </si>
  <si>
    <t>итого ( в тыс.руб.)</t>
  </si>
  <si>
    <t>тосол, масло и др</t>
  </si>
  <si>
    <t>всего</t>
  </si>
  <si>
    <t>АИ-95</t>
  </si>
  <si>
    <t>Расчеты на приобретение бумаги, канцелярских товаров</t>
  </si>
  <si>
    <t>Приобретение бумаги, канцелярских товаров всего</t>
  </si>
  <si>
    <t>Наименование</t>
  </si>
  <si>
    <t>кол-во</t>
  </si>
  <si>
    <t>цена</t>
  </si>
  <si>
    <t>сумма</t>
  </si>
  <si>
    <t>Бумага офисная "Xerox" А4</t>
  </si>
  <si>
    <t>Папки с металлическим скоросшивателем</t>
  </si>
  <si>
    <t>Папка скоросшиватель Дело картонный</t>
  </si>
  <si>
    <t>Папки регистраторы</t>
  </si>
  <si>
    <t>Ручки шариковые</t>
  </si>
  <si>
    <t> </t>
  </si>
  <si>
    <t>Приобретение расходных материалов( запасные части)</t>
  </si>
  <si>
    <t>картриджи для оргтехники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</si>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</sst>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[$-419]General"/>
  </numFmts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name val="Arial Cyr"/>
      <charset val="204"/>
    </font>
    <font>
      <sz val="10"/>
      <color rgb="FF000000"/>
      <name val="Arial Cyr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166" fontId="10" fillId="0" borderId="0" applyBorder="0" applyProtection="0"/>
    <xf numFmtId="0" fontId="11" fillId="0" borderId="0" applyNumberFormat="0" applyBorder="0" applyProtection="0">
      <alignment horizontal="center"/>
    </xf>
    <xf numFmtId="0" fontId="11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/>
    <xf numFmtId="0" fontId="14" fillId="0" borderId="0"/>
    <xf numFmtId="166" fontId="15" fillId="0" borderId="0" applyBorder="0" applyProtection="0"/>
    <xf numFmtId="0" fontId="16" fillId="0" borderId="0"/>
  </cellStyleXfs>
  <cellXfs count="1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center" vertical="center" wrapText="1"/>
    </xf>
    <xf numFmtId="165" fontId="5" fillId="4" borderId="12" xfId="0" applyNumberFormat="1" applyFont="1" applyFill="1" applyBorder="1" applyAlignment="1">
      <alignment horizontal="center" vertical="center" wrapText="1"/>
    </xf>
    <xf numFmtId="165" fontId="5" fillId="4" borderId="13" xfId="0" applyNumberFormat="1" applyFont="1" applyFill="1" applyBorder="1" applyAlignment="1">
      <alignment horizontal="center" vertical="center" wrapText="1"/>
    </xf>
    <xf numFmtId="165" fontId="6" fillId="4" borderId="13" xfId="0" applyNumberFormat="1" applyFont="1" applyFill="1" applyBorder="1" applyAlignment="1">
      <alignment horizontal="center" vertical="center" wrapText="1"/>
    </xf>
    <xf numFmtId="165" fontId="5" fillId="0" borderId="1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 wrapText="1"/>
    </xf>
    <xf numFmtId="2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2" fontId="3" fillId="0" borderId="2" xfId="0" applyNumberFormat="1" applyFont="1" applyBorder="1" applyAlignment="1">
      <alignment vertical="center" wrapText="1"/>
    </xf>
    <xf numFmtId="2" fontId="3" fillId="0" borderId="15" xfId="0" applyNumberFormat="1" applyFont="1" applyBorder="1" applyAlignment="1">
      <alignment vertical="center" wrapText="1"/>
    </xf>
    <xf numFmtId="2" fontId="3" fillId="0" borderId="14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2" fontId="3" fillId="0" borderId="3" xfId="0" applyNumberFormat="1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2" fontId="7" fillId="0" borderId="3" xfId="0" applyNumberFormat="1" applyFont="1" applyBorder="1" applyAlignment="1">
      <alignment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2" fontId="6" fillId="0" borderId="16" xfId="0" applyNumberFormat="1" applyFont="1" applyBorder="1" applyAlignment="1">
      <alignment vertical="center" wrapText="1"/>
    </xf>
    <xf numFmtId="2" fontId="6" fillId="0" borderId="17" xfId="0" applyNumberFormat="1" applyFont="1" applyBorder="1" applyAlignment="1">
      <alignment vertical="center" wrapText="1"/>
    </xf>
    <xf numFmtId="2" fontId="6" fillId="0" borderId="12" xfId="0" applyNumberFormat="1" applyFont="1" applyBorder="1" applyAlignment="1">
      <alignment vertical="center" wrapText="1"/>
    </xf>
    <xf numFmtId="2" fontId="5" fillId="0" borderId="11" xfId="0" applyNumberFormat="1" applyFont="1" applyBorder="1" applyAlignment="1">
      <alignment horizontal="center" vertical="center" wrapText="1"/>
    </xf>
    <xf numFmtId="165" fontId="1" fillId="0" borderId="13" xfId="0" applyNumberFormat="1" applyFont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165" fontId="3" fillId="0" borderId="0" xfId="0" applyNumberFormat="1" applyFont="1" applyAlignment="1">
      <alignment vertical="center" wrapText="1"/>
    </xf>
    <xf numFmtId="2" fontId="6" fillId="0" borderId="0" xfId="0" applyNumberFormat="1" applyFont="1" applyBorder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2" fontId="2" fillId="0" borderId="0" xfId="0" applyNumberFormat="1" applyFont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2" fontId="1" fillId="0" borderId="0" xfId="0" applyNumberFormat="1" applyFon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2" fontId="6" fillId="0" borderId="14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2" fontId="5" fillId="0" borderId="22" xfId="0" applyNumberFormat="1" applyFont="1" applyBorder="1" applyAlignment="1">
      <alignment horizontal="center" vertical="center" wrapText="1"/>
    </xf>
    <xf numFmtId="165" fontId="5" fillId="0" borderId="22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left" vertical="center" wrapText="1"/>
    </xf>
    <xf numFmtId="165" fontId="6" fillId="0" borderId="22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right" vertical="center" wrapText="1"/>
    </xf>
    <xf numFmtId="2" fontId="8" fillId="0" borderId="0" xfId="0" applyNumberFormat="1" applyFont="1" applyAlignment="1">
      <alignment vertical="center" wrapText="1"/>
    </xf>
    <xf numFmtId="2" fontId="9" fillId="0" borderId="0" xfId="0" applyNumberFormat="1" applyFont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2" fontId="6" fillId="0" borderId="19" xfId="0" applyNumberFormat="1" applyFont="1" applyBorder="1" applyAlignment="1">
      <alignment vertical="center" wrapText="1"/>
    </xf>
    <xf numFmtId="2" fontId="6" fillId="0" borderId="0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10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  <cellStyle name="Обычный 2" xfId="6"/>
    <cellStyle name="Обычный 3" xfId="7"/>
    <cellStyle name="Обычный 3 2" xfId="8"/>
    <cellStyle name="Обычный 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4;&#1053;%202025%20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ы на 2024г"/>
      <sheetName val="КДН 2025"/>
      <sheetName val="КДН 2025 (2)"/>
      <sheetName val="КДН"/>
      <sheetName val="Опека 2025"/>
      <sheetName val="в Закон"/>
    </sheetNames>
    <sheetDataSet>
      <sheetData sheetId="0">
        <row r="51">
          <cell r="J51">
            <v>5.3685884375029849E-3</v>
          </cell>
          <cell r="K51">
            <v>8.5279282981199911E-2</v>
          </cell>
          <cell r="L51">
            <v>0.19092606717281332</v>
          </cell>
          <cell r="M51">
            <v>3.75801190625209E-2</v>
          </cell>
          <cell r="N51">
            <v>1.6851402595495491E-2</v>
          </cell>
          <cell r="O51">
            <v>1.6105765312508961E-2</v>
          </cell>
          <cell r="P51">
            <v>0.13787138643841002</v>
          </cell>
          <cell r="Q51">
            <v>0.18107399568055754</v>
          </cell>
          <cell r="R51">
            <v>7.1818318452599172E-2</v>
          </cell>
          <cell r="S51">
            <v>0.25712507386639166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T96"/>
  <sheetViews>
    <sheetView tabSelected="1" zoomScale="90" zoomScaleNormal="90" workbookViewId="0">
      <selection activeCell="H26" sqref="H26"/>
    </sheetView>
  </sheetViews>
  <sheetFormatPr defaultRowHeight="15" x14ac:dyDescent="0.25"/>
  <cols>
    <col min="1" max="1" width="1.85546875" style="2" customWidth="1"/>
    <col min="2" max="2" width="4.85546875" style="25" customWidth="1"/>
    <col min="3" max="3" width="24.85546875" style="2" customWidth="1"/>
    <col min="4" max="4" width="13" style="2" customWidth="1"/>
    <col min="5" max="5" width="13.140625" style="2" customWidth="1"/>
    <col min="6" max="6" width="16.7109375" style="2" hidden="1" customWidth="1"/>
    <col min="7" max="7" width="14.5703125" style="2" hidden="1" customWidth="1"/>
    <col min="8" max="8" width="14.5703125" style="2" customWidth="1"/>
    <col min="9" max="11" width="15.42578125" style="2" hidden="1" customWidth="1"/>
    <col min="12" max="13" width="13.140625" style="2" hidden="1" customWidth="1"/>
    <col min="14" max="15" width="11.5703125" style="2" hidden="1" customWidth="1"/>
    <col min="16" max="16" width="11" style="2" hidden="1" customWidth="1"/>
    <col min="17" max="18" width="10.7109375" style="2" hidden="1" customWidth="1"/>
    <col min="19" max="19" width="12" style="2" customWidth="1"/>
    <col min="20" max="20" width="12" style="2" bestFit="1" customWidth="1"/>
    <col min="21" max="16384" width="9.140625" style="2"/>
  </cols>
  <sheetData>
    <row r="2" spans="2:18" ht="15.75" customHeight="1" x14ac:dyDescent="0.25">
      <c r="B2" s="1"/>
      <c r="C2" s="105" t="s">
        <v>0</v>
      </c>
      <c r="D2" s="105"/>
      <c r="E2" s="105"/>
      <c r="F2" s="105"/>
      <c r="G2" s="105"/>
      <c r="H2" s="105"/>
      <c r="I2" s="105"/>
      <c r="J2" s="105"/>
      <c r="K2" s="105"/>
      <c r="L2" s="1"/>
      <c r="M2" s="1"/>
      <c r="N2" s="1"/>
      <c r="O2" s="1"/>
      <c r="P2" s="1"/>
      <c r="Q2" s="1"/>
      <c r="R2" s="1"/>
    </row>
    <row r="3" spans="2:18" ht="15.75" x14ac:dyDescent="0.25">
      <c r="B3" s="1"/>
      <c r="C3" s="3"/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1"/>
    </row>
    <row r="4" spans="2:18" ht="15.75" customHeight="1" x14ac:dyDescent="0.25">
      <c r="B4" s="106" t="s">
        <v>1</v>
      </c>
      <c r="C4" s="108" t="s">
        <v>2</v>
      </c>
      <c r="D4" s="110" t="s">
        <v>3</v>
      </c>
      <c r="E4" s="4"/>
      <c r="F4" s="111" t="s">
        <v>4</v>
      </c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2"/>
    </row>
    <row r="5" spans="2:18" ht="62.25" customHeight="1" x14ac:dyDescent="0.25">
      <c r="B5" s="107"/>
      <c r="C5" s="109"/>
      <c r="D5" s="110"/>
      <c r="E5" s="4" t="s">
        <v>5</v>
      </c>
      <c r="F5" s="5" t="s">
        <v>6</v>
      </c>
      <c r="G5" s="6" t="s">
        <v>7</v>
      </c>
      <c r="H5" s="6" t="s">
        <v>8</v>
      </c>
      <c r="I5" s="113" t="s">
        <v>9</v>
      </c>
      <c r="J5" s="113" t="s">
        <v>10</v>
      </c>
      <c r="K5" s="113" t="s">
        <v>11</v>
      </c>
      <c r="L5" s="113" t="s">
        <v>12</v>
      </c>
      <c r="M5" s="113" t="s">
        <v>13</v>
      </c>
      <c r="N5" s="113" t="s">
        <v>14</v>
      </c>
      <c r="O5" s="113" t="s">
        <v>15</v>
      </c>
      <c r="P5" s="113" t="s">
        <v>16</v>
      </c>
      <c r="Q5" s="113" t="s">
        <v>17</v>
      </c>
      <c r="R5" s="114" t="s">
        <v>18</v>
      </c>
    </row>
    <row r="6" spans="2:18" s="13" customFormat="1" ht="12" x14ac:dyDescent="0.25">
      <c r="B6" s="7"/>
      <c r="C6" s="7"/>
      <c r="D6" s="8"/>
      <c r="E6" s="9"/>
      <c r="F6" s="10"/>
      <c r="G6" s="11"/>
      <c r="H6" s="12">
        <f>SUM(I6:R6)</f>
        <v>1</v>
      </c>
      <c r="I6" s="12">
        <f>'[1]Расчеты на 2024г'!J51</f>
        <v>5.3685884375029849E-3</v>
      </c>
      <c r="J6" s="12">
        <f>'[1]Расчеты на 2024г'!K51</f>
        <v>8.5279282981199911E-2</v>
      </c>
      <c r="K6" s="12">
        <f>'[1]Расчеты на 2024г'!L51</f>
        <v>0.19092606717281332</v>
      </c>
      <c r="L6" s="12">
        <f>'[1]Расчеты на 2024г'!M51</f>
        <v>3.75801190625209E-2</v>
      </c>
      <c r="M6" s="12">
        <f>'[1]Расчеты на 2024г'!N51</f>
        <v>1.6851402595495491E-2</v>
      </c>
      <c r="N6" s="12">
        <f>'[1]Расчеты на 2024г'!O51</f>
        <v>1.6105765312508961E-2</v>
      </c>
      <c r="O6" s="12">
        <f>'[1]Расчеты на 2024г'!P51</f>
        <v>0.13787138643841002</v>
      </c>
      <c r="P6" s="12">
        <f>'[1]Расчеты на 2024г'!Q51</f>
        <v>0.18107399568055754</v>
      </c>
      <c r="Q6" s="12">
        <f>'[1]Расчеты на 2024г'!R51</f>
        <v>7.1818318452599172E-2</v>
      </c>
      <c r="R6" s="12">
        <f>'[1]Расчеты на 2024г'!S51</f>
        <v>0.25712507386639166</v>
      </c>
    </row>
    <row r="7" spans="2:18" ht="31.5" x14ac:dyDescent="0.25">
      <c r="B7" s="14">
        <v>1</v>
      </c>
      <c r="C7" s="15" t="s">
        <v>19</v>
      </c>
      <c r="D7" s="16">
        <f>E7+H7</f>
        <v>991</v>
      </c>
      <c r="E7" s="17">
        <v>807</v>
      </c>
      <c r="F7" s="18">
        <v>620</v>
      </c>
      <c r="G7" s="19">
        <v>187</v>
      </c>
      <c r="H7" s="20">
        <f>SUM(I7:R7)</f>
        <v>184</v>
      </c>
      <c r="I7" s="21">
        <v>1</v>
      </c>
      <c r="J7" s="21">
        <v>16</v>
      </c>
      <c r="K7" s="21">
        <v>35</v>
      </c>
      <c r="L7" s="21">
        <v>7</v>
      </c>
      <c r="M7" s="21">
        <v>4</v>
      </c>
      <c r="N7" s="21">
        <v>3</v>
      </c>
      <c r="O7" s="21">
        <v>25</v>
      </c>
      <c r="P7" s="21">
        <v>33</v>
      </c>
      <c r="Q7" s="21">
        <v>13</v>
      </c>
      <c r="R7" s="21">
        <v>47</v>
      </c>
    </row>
    <row r="8" spans="2:18" ht="31.5" x14ac:dyDescent="0.25">
      <c r="B8" s="14">
        <v>2</v>
      </c>
      <c r="C8" s="15" t="s">
        <v>20</v>
      </c>
      <c r="D8" s="16">
        <f t="shared" ref="D8:D24" si="0">E8+H8</f>
        <v>991</v>
      </c>
      <c r="E8" s="17">
        <v>807</v>
      </c>
      <c r="F8" s="18">
        <v>620</v>
      </c>
      <c r="G8" s="19">
        <v>187</v>
      </c>
      <c r="H8" s="20">
        <f t="shared" ref="H8:H25" si="1">SUM(I8:R8)</f>
        <v>184</v>
      </c>
      <c r="I8" s="21">
        <v>1</v>
      </c>
      <c r="J8" s="21">
        <v>16</v>
      </c>
      <c r="K8" s="21">
        <v>35</v>
      </c>
      <c r="L8" s="21">
        <v>7</v>
      </c>
      <c r="M8" s="21">
        <v>4</v>
      </c>
      <c r="N8" s="21">
        <v>3</v>
      </c>
      <c r="O8" s="21">
        <v>25</v>
      </c>
      <c r="P8" s="21">
        <v>33</v>
      </c>
      <c r="Q8" s="21">
        <v>13</v>
      </c>
      <c r="R8" s="21">
        <v>47</v>
      </c>
    </row>
    <row r="9" spans="2:18" ht="31.5" x14ac:dyDescent="0.25">
      <c r="B9" s="14">
        <v>3</v>
      </c>
      <c r="C9" s="15" t="s">
        <v>21</v>
      </c>
      <c r="D9" s="16">
        <f t="shared" si="0"/>
        <v>991</v>
      </c>
      <c r="E9" s="17">
        <v>807</v>
      </c>
      <c r="F9" s="18">
        <v>620</v>
      </c>
      <c r="G9" s="19">
        <v>187</v>
      </c>
      <c r="H9" s="20">
        <f t="shared" si="1"/>
        <v>184</v>
      </c>
      <c r="I9" s="21">
        <v>1</v>
      </c>
      <c r="J9" s="21">
        <v>16</v>
      </c>
      <c r="K9" s="21">
        <v>35</v>
      </c>
      <c r="L9" s="21">
        <v>7</v>
      </c>
      <c r="M9" s="21">
        <v>4</v>
      </c>
      <c r="N9" s="21">
        <v>3</v>
      </c>
      <c r="O9" s="21">
        <v>25</v>
      </c>
      <c r="P9" s="21">
        <v>33</v>
      </c>
      <c r="Q9" s="21">
        <v>13</v>
      </c>
      <c r="R9" s="21">
        <v>47</v>
      </c>
    </row>
    <row r="10" spans="2:18" ht="15.75" x14ac:dyDescent="0.25">
      <c r="B10" s="14">
        <v>4</v>
      </c>
      <c r="C10" s="15" t="s">
        <v>22</v>
      </c>
      <c r="D10" s="16">
        <f t="shared" si="0"/>
        <v>991</v>
      </c>
      <c r="E10" s="17">
        <v>807</v>
      </c>
      <c r="F10" s="18">
        <v>620</v>
      </c>
      <c r="G10" s="19">
        <v>187</v>
      </c>
      <c r="H10" s="20">
        <f t="shared" si="1"/>
        <v>184</v>
      </c>
      <c r="I10" s="21">
        <v>1</v>
      </c>
      <c r="J10" s="21">
        <v>16</v>
      </c>
      <c r="K10" s="21">
        <v>35</v>
      </c>
      <c r="L10" s="21">
        <v>7</v>
      </c>
      <c r="M10" s="21">
        <v>4</v>
      </c>
      <c r="N10" s="21">
        <v>3</v>
      </c>
      <c r="O10" s="21">
        <v>25</v>
      </c>
      <c r="P10" s="21">
        <v>33</v>
      </c>
      <c r="Q10" s="21">
        <v>13</v>
      </c>
      <c r="R10" s="21">
        <v>47</v>
      </c>
    </row>
    <row r="11" spans="2:18" ht="15.75" x14ac:dyDescent="0.25">
      <c r="B11" s="14">
        <v>5</v>
      </c>
      <c r="C11" s="15" t="s">
        <v>23</v>
      </c>
      <c r="D11" s="16">
        <f t="shared" si="0"/>
        <v>991</v>
      </c>
      <c r="E11" s="17">
        <v>807</v>
      </c>
      <c r="F11" s="18">
        <v>620</v>
      </c>
      <c r="G11" s="19">
        <v>187</v>
      </c>
      <c r="H11" s="20">
        <f t="shared" si="1"/>
        <v>184</v>
      </c>
      <c r="I11" s="21">
        <v>1</v>
      </c>
      <c r="J11" s="21">
        <v>16</v>
      </c>
      <c r="K11" s="21">
        <v>35</v>
      </c>
      <c r="L11" s="21">
        <v>7</v>
      </c>
      <c r="M11" s="21">
        <v>4</v>
      </c>
      <c r="N11" s="21">
        <v>3</v>
      </c>
      <c r="O11" s="21">
        <v>25</v>
      </c>
      <c r="P11" s="21">
        <v>33</v>
      </c>
      <c r="Q11" s="21">
        <v>13</v>
      </c>
      <c r="R11" s="21">
        <v>47</v>
      </c>
    </row>
    <row r="12" spans="2:18" ht="31.5" x14ac:dyDescent="0.25">
      <c r="B12" s="14">
        <v>6</v>
      </c>
      <c r="C12" s="15" t="s">
        <v>24</v>
      </c>
      <c r="D12" s="16">
        <f t="shared" si="0"/>
        <v>1269</v>
      </c>
      <c r="E12" s="17">
        <v>1032</v>
      </c>
      <c r="F12" s="18">
        <v>793</v>
      </c>
      <c r="G12" s="19">
        <v>239</v>
      </c>
      <c r="H12" s="20">
        <f t="shared" si="1"/>
        <v>237</v>
      </c>
      <c r="I12" s="21">
        <v>1</v>
      </c>
      <c r="J12" s="21">
        <v>20</v>
      </c>
      <c r="K12" s="21">
        <v>45</v>
      </c>
      <c r="L12" s="21">
        <v>9</v>
      </c>
      <c r="M12" s="21">
        <v>5</v>
      </c>
      <c r="N12" s="21">
        <v>4</v>
      </c>
      <c r="O12" s="21">
        <v>32</v>
      </c>
      <c r="P12" s="21">
        <v>43</v>
      </c>
      <c r="Q12" s="21">
        <v>17</v>
      </c>
      <c r="R12" s="21">
        <v>61</v>
      </c>
    </row>
    <row r="13" spans="2:18" ht="15.75" x14ac:dyDescent="0.25">
      <c r="B13" s="14">
        <v>7</v>
      </c>
      <c r="C13" s="15" t="s">
        <v>25</v>
      </c>
      <c r="D13" s="16">
        <f t="shared" si="0"/>
        <v>991</v>
      </c>
      <c r="E13" s="17">
        <v>807</v>
      </c>
      <c r="F13" s="18">
        <v>620</v>
      </c>
      <c r="G13" s="19">
        <v>187</v>
      </c>
      <c r="H13" s="20">
        <f t="shared" si="1"/>
        <v>184</v>
      </c>
      <c r="I13" s="21">
        <v>1</v>
      </c>
      <c r="J13" s="21">
        <v>16</v>
      </c>
      <c r="K13" s="21">
        <v>35</v>
      </c>
      <c r="L13" s="21">
        <v>7</v>
      </c>
      <c r="M13" s="21">
        <v>4</v>
      </c>
      <c r="N13" s="21">
        <v>3</v>
      </c>
      <c r="O13" s="21">
        <v>25</v>
      </c>
      <c r="P13" s="21">
        <v>33</v>
      </c>
      <c r="Q13" s="21">
        <v>13</v>
      </c>
      <c r="R13" s="21">
        <v>47</v>
      </c>
    </row>
    <row r="14" spans="2:18" ht="15.75" x14ac:dyDescent="0.25">
      <c r="B14" s="14">
        <v>8</v>
      </c>
      <c r="C14" s="15" t="s">
        <v>26</v>
      </c>
      <c r="D14" s="16">
        <f t="shared" si="0"/>
        <v>990</v>
      </c>
      <c r="E14" s="17">
        <v>807</v>
      </c>
      <c r="F14" s="18">
        <v>620</v>
      </c>
      <c r="G14" s="19">
        <v>187</v>
      </c>
      <c r="H14" s="20">
        <f t="shared" si="1"/>
        <v>183</v>
      </c>
      <c r="I14" s="21">
        <v>1</v>
      </c>
      <c r="J14" s="21">
        <v>16</v>
      </c>
      <c r="K14" s="21">
        <v>35</v>
      </c>
      <c r="L14" s="21">
        <v>7</v>
      </c>
      <c r="M14" s="21">
        <v>4</v>
      </c>
      <c r="N14" s="21">
        <v>3</v>
      </c>
      <c r="O14" s="21">
        <v>25</v>
      </c>
      <c r="P14" s="21">
        <v>33</v>
      </c>
      <c r="Q14" s="21">
        <v>13</v>
      </c>
      <c r="R14" s="21">
        <v>46</v>
      </c>
    </row>
    <row r="15" spans="2:18" ht="15.75" x14ac:dyDescent="0.25">
      <c r="B15" s="14">
        <v>9</v>
      </c>
      <c r="C15" s="15" t="s">
        <v>27</v>
      </c>
      <c r="D15" s="16">
        <f t="shared" si="0"/>
        <v>990</v>
      </c>
      <c r="E15" s="17">
        <v>807</v>
      </c>
      <c r="F15" s="18">
        <v>620</v>
      </c>
      <c r="G15" s="19">
        <v>187</v>
      </c>
      <c r="H15" s="20">
        <f t="shared" si="1"/>
        <v>183</v>
      </c>
      <c r="I15" s="21">
        <v>1</v>
      </c>
      <c r="J15" s="21">
        <v>16</v>
      </c>
      <c r="K15" s="21">
        <v>35</v>
      </c>
      <c r="L15" s="21">
        <v>7</v>
      </c>
      <c r="M15" s="21">
        <v>4</v>
      </c>
      <c r="N15" s="21">
        <v>3</v>
      </c>
      <c r="O15" s="21">
        <v>25</v>
      </c>
      <c r="P15" s="21">
        <v>33</v>
      </c>
      <c r="Q15" s="21">
        <v>13</v>
      </c>
      <c r="R15" s="21">
        <v>46</v>
      </c>
    </row>
    <row r="16" spans="2:18" ht="15.75" x14ac:dyDescent="0.25">
      <c r="B16" s="14">
        <v>10</v>
      </c>
      <c r="C16" s="22" t="s">
        <v>28</v>
      </c>
      <c r="D16" s="16">
        <f t="shared" si="0"/>
        <v>991</v>
      </c>
      <c r="E16" s="17">
        <v>807</v>
      </c>
      <c r="F16" s="18">
        <v>620</v>
      </c>
      <c r="G16" s="19">
        <v>187</v>
      </c>
      <c r="H16" s="20">
        <f t="shared" si="1"/>
        <v>184</v>
      </c>
      <c r="I16" s="21">
        <v>1</v>
      </c>
      <c r="J16" s="21">
        <v>16</v>
      </c>
      <c r="K16" s="21">
        <v>35</v>
      </c>
      <c r="L16" s="21">
        <v>7</v>
      </c>
      <c r="M16" s="21">
        <v>4</v>
      </c>
      <c r="N16" s="21">
        <v>3</v>
      </c>
      <c r="O16" s="21">
        <v>25</v>
      </c>
      <c r="P16" s="21">
        <v>33</v>
      </c>
      <c r="Q16" s="21">
        <v>13</v>
      </c>
      <c r="R16" s="21">
        <v>47</v>
      </c>
    </row>
    <row r="17" spans="2:18" ht="15.75" x14ac:dyDescent="0.25">
      <c r="B17" s="14">
        <v>11</v>
      </c>
      <c r="C17" s="15" t="s">
        <v>29</v>
      </c>
      <c r="D17" s="16">
        <f t="shared" si="0"/>
        <v>991</v>
      </c>
      <c r="E17" s="17">
        <v>807</v>
      </c>
      <c r="F17" s="18">
        <v>620</v>
      </c>
      <c r="G17" s="19">
        <v>187</v>
      </c>
      <c r="H17" s="20">
        <f t="shared" si="1"/>
        <v>184</v>
      </c>
      <c r="I17" s="21">
        <v>1</v>
      </c>
      <c r="J17" s="21">
        <v>16</v>
      </c>
      <c r="K17" s="21">
        <v>35</v>
      </c>
      <c r="L17" s="21">
        <v>7</v>
      </c>
      <c r="M17" s="21">
        <v>4</v>
      </c>
      <c r="N17" s="21">
        <v>3</v>
      </c>
      <c r="O17" s="21">
        <v>25</v>
      </c>
      <c r="P17" s="21">
        <v>33</v>
      </c>
      <c r="Q17" s="21">
        <v>13</v>
      </c>
      <c r="R17" s="21">
        <v>47</v>
      </c>
    </row>
    <row r="18" spans="2:18" ht="15.75" x14ac:dyDescent="0.25">
      <c r="B18" s="14">
        <v>12</v>
      </c>
      <c r="C18" s="15" t="s">
        <v>30</v>
      </c>
      <c r="D18" s="16">
        <f t="shared" si="0"/>
        <v>1194</v>
      </c>
      <c r="E18" s="17">
        <v>971</v>
      </c>
      <c r="F18" s="18">
        <v>746</v>
      </c>
      <c r="G18" s="19">
        <v>225</v>
      </c>
      <c r="H18" s="20">
        <f t="shared" si="1"/>
        <v>223</v>
      </c>
      <c r="I18" s="21">
        <v>1</v>
      </c>
      <c r="J18" s="21">
        <v>19</v>
      </c>
      <c r="K18" s="21">
        <v>42</v>
      </c>
      <c r="L18" s="21">
        <v>8</v>
      </c>
      <c r="M18" s="21">
        <v>5</v>
      </c>
      <c r="N18" s="21">
        <v>4</v>
      </c>
      <c r="O18" s="21">
        <v>31</v>
      </c>
      <c r="P18" s="21">
        <v>40</v>
      </c>
      <c r="Q18" s="21">
        <v>16</v>
      </c>
      <c r="R18" s="21">
        <v>57</v>
      </c>
    </row>
    <row r="19" spans="2:18" ht="15.75" x14ac:dyDescent="0.25">
      <c r="B19" s="14">
        <v>13</v>
      </c>
      <c r="C19" s="15" t="s">
        <v>31</v>
      </c>
      <c r="D19" s="16">
        <f t="shared" si="0"/>
        <v>1194</v>
      </c>
      <c r="E19" s="17">
        <v>971</v>
      </c>
      <c r="F19" s="18">
        <v>746</v>
      </c>
      <c r="G19" s="19">
        <v>225</v>
      </c>
      <c r="H19" s="20">
        <f t="shared" si="1"/>
        <v>223</v>
      </c>
      <c r="I19" s="21">
        <v>1</v>
      </c>
      <c r="J19" s="21">
        <v>19</v>
      </c>
      <c r="K19" s="21">
        <v>42</v>
      </c>
      <c r="L19" s="21">
        <v>8</v>
      </c>
      <c r="M19" s="21">
        <v>5</v>
      </c>
      <c r="N19" s="21">
        <v>4</v>
      </c>
      <c r="O19" s="21">
        <v>31</v>
      </c>
      <c r="P19" s="21">
        <v>40</v>
      </c>
      <c r="Q19" s="21">
        <v>16</v>
      </c>
      <c r="R19" s="21">
        <v>57</v>
      </c>
    </row>
    <row r="20" spans="2:18" ht="15.75" x14ac:dyDescent="0.25">
      <c r="B20" s="14">
        <v>14</v>
      </c>
      <c r="C20" s="15" t="s">
        <v>32</v>
      </c>
      <c r="D20" s="16">
        <f t="shared" si="0"/>
        <v>991</v>
      </c>
      <c r="E20" s="17">
        <v>807</v>
      </c>
      <c r="F20" s="18">
        <v>620</v>
      </c>
      <c r="G20" s="19">
        <v>187</v>
      </c>
      <c r="H20" s="20">
        <f t="shared" si="1"/>
        <v>184</v>
      </c>
      <c r="I20" s="21">
        <v>1</v>
      </c>
      <c r="J20" s="21">
        <v>16</v>
      </c>
      <c r="K20" s="21">
        <v>35</v>
      </c>
      <c r="L20" s="21">
        <v>7</v>
      </c>
      <c r="M20" s="21">
        <v>4</v>
      </c>
      <c r="N20" s="21">
        <v>3</v>
      </c>
      <c r="O20" s="21">
        <v>25</v>
      </c>
      <c r="P20" s="21">
        <v>33</v>
      </c>
      <c r="Q20" s="21">
        <v>13</v>
      </c>
      <c r="R20" s="21">
        <v>47</v>
      </c>
    </row>
    <row r="21" spans="2:18" ht="15.75" x14ac:dyDescent="0.25">
      <c r="B21" s="14">
        <v>15</v>
      </c>
      <c r="C21" s="15" t="s">
        <v>34</v>
      </c>
      <c r="D21" s="16">
        <f t="shared" si="0"/>
        <v>991</v>
      </c>
      <c r="E21" s="17">
        <v>807</v>
      </c>
      <c r="F21" s="18">
        <v>620</v>
      </c>
      <c r="G21" s="19">
        <v>187</v>
      </c>
      <c r="H21" s="20">
        <f t="shared" si="1"/>
        <v>184</v>
      </c>
      <c r="I21" s="21">
        <v>1</v>
      </c>
      <c r="J21" s="21">
        <v>16</v>
      </c>
      <c r="K21" s="21">
        <v>35</v>
      </c>
      <c r="L21" s="21">
        <v>7</v>
      </c>
      <c r="M21" s="21">
        <v>4</v>
      </c>
      <c r="N21" s="21">
        <v>3</v>
      </c>
      <c r="O21" s="21">
        <v>25</v>
      </c>
      <c r="P21" s="21">
        <v>33</v>
      </c>
      <c r="Q21" s="21">
        <v>13</v>
      </c>
      <c r="R21" s="21">
        <v>47</v>
      </c>
    </row>
    <row r="22" spans="2:18" ht="15.75" x14ac:dyDescent="0.25">
      <c r="B22" s="14">
        <v>16</v>
      </c>
      <c r="C22" s="15" t="s">
        <v>35</v>
      </c>
      <c r="D22" s="16">
        <f t="shared" si="0"/>
        <v>990</v>
      </c>
      <c r="E22" s="17">
        <v>807</v>
      </c>
      <c r="F22" s="18">
        <v>620</v>
      </c>
      <c r="G22" s="19">
        <v>187</v>
      </c>
      <c r="H22" s="20">
        <f t="shared" si="1"/>
        <v>183</v>
      </c>
      <c r="I22" s="21">
        <v>1</v>
      </c>
      <c r="J22" s="21">
        <v>16</v>
      </c>
      <c r="K22" s="21">
        <v>35</v>
      </c>
      <c r="L22" s="21">
        <v>7</v>
      </c>
      <c r="M22" s="21">
        <v>4</v>
      </c>
      <c r="N22" s="21">
        <v>3</v>
      </c>
      <c r="O22" s="21">
        <v>25</v>
      </c>
      <c r="P22" s="21">
        <v>33</v>
      </c>
      <c r="Q22" s="21">
        <v>13</v>
      </c>
      <c r="R22" s="21">
        <v>46</v>
      </c>
    </row>
    <row r="23" spans="2:18" ht="15.75" x14ac:dyDescent="0.25">
      <c r="B23" s="14">
        <v>17</v>
      </c>
      <c r="C23" s="15" t="s">
        <v>33</v>
      </c>
      <c r="D23" s="17">
        <f t="shared" si="0"/>
        <v>990</v>
      </c>
      <c r="E23" s="17">
        <v>807</v>
      </c>
      <c r="F23" s="18">
        <v>620</v>
      </c>
      <c r="G23" s="19">
        <v>187</v>
      </c>
      <c r="H23" s="20">
        <f t="shared" si="1"/>
        <v>183</v>
      </c>
      <c r="I23" s="21">
        <v>1</v>
      </c>
      <c r="J23" s="21">
        <v>16</v>
      </c>
      <c r="K23" s="21">
        <v>35</v>
      </c>
      <c r="L23" s="21">
        <v>7</v>
      </c>
      <c r="M23" s="21">
        <v>4</v>
      </c>
      <c r="N23" s="21">
        <v>3</v>
      </c>
      <c r="O23" s="21">
        <v>25</v>
      </c>
      <c r="P23" s="21">
        <v>33</v>
      </c>
      <c r="Q23" s="21">
        <v>13</v>
      </c>
      <c r="R23" s="21">
        <v>46</v>
      </c>
    </row>
    <row r="24" spans="2:18" ht="15.75" x14ac:dyDescent="0.25">
      <c r="B24" s="14">
        <v>18</v>
      </c>
      <c r="C24" s="15" t="s">
        <v>36</v>
      </c>
      <c r="D24" s="17">
        <f t="shared" si="0"/>
        <v>991</v>
      </c>
      <c r="E24" s="17">
        <v>807</v>
      </c>
      <c r="F24" s="18">
        <v>620</v>
      </c>
      <c r="G24" s="19">
        <v>187</v>
      </c>
      <c r="H24" s="20">
        <f t="shared" si="1"/>
        <v>184</v>
      </c>
      <c r="I24" s="21">
        <v>1</v>
      </c>
      <c r="J24" s="21">
        <v>16</v>
      </c>
      <c r="K24" s="21">
        <v>35</v>
      </c>
      <c r="L24" s="21">
        <v>7</v>
      </c>
      <c r="M24" s="21">
        <v>4</v>
      </c>
      <c r="N24" s="21">
        <v>3</v>
      </c>
      <c r="O24" s="21">
        <v>25</v>
      </c>
      <c r="P24" s="21">
        <v>33</v>
      </c>
      <c r="Q24" s="21">
        <v>13</v>
      </c>
      <c r="R24" s="21">
        <v>47</v>
      </c>
    </row>
    <row r="25" spans="2:18" ht="15.75" x14ac:dyDescent="0.25">
      <c r="B25" s="14">
        <v>19</v>
      </c>
      <c r="C25" s="22" t="s">
        <v>37</v>
      </c>
      <c r="D25" s="17">
        <f>E25+H25</f>
        <v>1132</v>
      </c>
      <c r="E25" s="17">
        <v>921</v>
      </c>
      <c r="F25" s="18">
        <v>707</v>
      </c>
      <c r="G25" s="19">
        <v>214</v>
      </c>
      <c r="H25" s="20">
        <f t="shared" si="1"/>
        <v>211</v>
      </c>
      <c r="I25" s="21">
        <v>1</v>
      </c>
      <c r="J25" s="21">
        <v>18</v>
      </c>
      <c r="K25" s="21">
        <v>40</v>
      </c>
      <c r="L25" s="21">
        <v>8</v>
      </c>
      <c r="M25" s="21">
        <v>5</v>
      </c>
      <c r="N25" s="21">
        <v>3</v>
      </c>
      <c r="O25" s="21">
        <v>29</v>
      </c>
      <c r="P25" s="21">
        <v>38</v>
      </c>
      <c r="Q25" s="21">
        <v>15</v>
      </c>
      <c r="R25" s="21">
        <v>54</v>
      </c>
    </row>
    <row r="26" spans="2:18" ht="15.75" x14ac:dyDescent="0.25">
      <c r="B26" s="14"/>
      <c r="C26" s="23" t="s">
        <v>38</v>
      </c>
      <c r="D26" s="24">
        <f t="shared" ref="D26:F26" si="2">SUM(D7:D25)</f>
        <v>19650</v>
      </c>
      <c r="E26" s="24">
        <f t="shared" si="2"/>
        <v>16000</v>
      </c>
      <c r="F26" s="24">
        <f t="shared" si="2"/>
        <v>12292</v>
      </c>
      <c r="G26" s="24">
        <f>SUM(G7:G25)</f>
        <v>3708</v>
      </c>
      <c r="H26" s="24">
        <f t="shared" ref="H26:R26" si="3">SUM(H7:H25)</f>
        <v>3650</v>
      </c>
      <c r="I26" s="24">
        <f t="shared" si="3"/>
        <v>19</v>
      </c>
      <c r="J26" s="24">
        <f t="shared" si="3"/>
        <v>316</v>
      </c>
      <c r="K26" s="24">
        <f t="shared" si="3"/>
        <v>694</v>
      </c>
      <c r="L26" s="24">
        <f t="shared" si="3"/>
        <v>138</v>
      </c>
      <c r="M26" s="24">
        <f t="shared" si="3"/>
        <v>80</v>
      </c>
      <c r="N26" s="24">
        <f t="shared" si="3"/>
        <v>60</v>
      </c>
      <c r="O26" s="24">
        <f t="shared" si="3"/>
        <v>498</v>
      </c>
      <c r="P26" s="24">
        <f t="shared" si="3"/>
        <v>656</v>
      </c>
      <c r="Q26" s="24">
        <f t="shared" si="3"/>
        <v>259</v>
      </c>
      <c r="R26" s="24">
        <f t="shared" si="3"/>
        <v>930</v>
      </c>
    </row>
    <row r="27" spans="2:18" x14ac:dyDescent="0.25">
      <c r="E27" s="25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</row>
    <row r="28" spans="2:18" hidden="1" x14ac:dyDescent="0.25"/>
    <row r="29" spans="2:18" ht="64.5" hidden="1" customHeight="1" x14ac:dyDescent="0.25">
      <c r="D29" s="101" t="s">
        <v>39</v>
      </c>
      <c r="E29" s="101"/>
      <c r="F29" s="101"/>
      <c r="G29" s="101"/>
      <c r="H29" s="101"/>
      <c r="I29" s="101"/>
      <c r="J29" s="101"/>
      <c r="K29" s="101"/>
      <c r="L29" s="101"/>
      <c r="M29" s="101"/>
    </row>
    <row r="30" spans="2:18" ht="64.5" hidden="1" customHeight="1" x14ac:dyDescent="0.25">
      <c r="D30" s="101" t="s">
        <v>40</v>
      </c>
      <c r="E30" s="101"/>
      <c r="F30" s="101"/>
      <c r="G30" s="101"/>
      <c r="H30" s="101"/>
      <c r="I30" s="101"/>
      <c r="J30" s="101"/>
      <c r="K30" s="101"/>
      <c r="L30" s="101"/>
      <c r="M30" s="101"/>
    </row>
    <row r="31" spans="2:18" ht="64.5" hidden="1" customHeight="1" x14ac:dyDescent="0.25">
      <c r="D31" s="101" t="s">
        <v>41</v>
      </c>
      <c r="E31" s="101"/>
      <c r="F31" s="101"/>
      <c r="G31" s="101"/>
      <c r="H31" s="101"/>
      <c r="I31" s="101"/>
      <c r="J31" s="101"/>
      <c r="K31" s="101"/>
      <c r="L31" s="101"/>
      <c r="M31" s="101"/>
    </row>
    <row r="32" spans="2:18" hidden="1" x14ac:dyDescent="0.25"/>
    <row r="33" spans="1:20" s="27" customFormat="1" ht="15.75" hidden="1" x14ac:dyDescent="0.25">
      <c r="B33" s="28"/>
      <c r="C33" s="29" t="s">
        <v>42</v>
      </c>
      <c r="D33" s="30"/>
      <c r="E33" s="30"/>
      <c r="F33" s="30"/>
      <c r="G33" s="31"/>
      <c r="H33" s="31"/>
      <c r="I33" s="31"/>
      <c r="J33" s="31"/>
      <c r="K33" s="32"/>
      <c r="L33" s="32"/>
      <c r="M33" s="32"/>
      <c r="N33" s="32"/>
      <c r="O33" s="32"/>
      <c r="P33" s="32"/>
      <c r="Q33" s="32"/>
      <c r="R33" s="32"/>
      <c r="S33" s="32"/>
      <c r="T33" s="32"/>
    </row>
    <row r="34" spans="1:20" s="27" customFormat="1" ht="15.75" hidden="1" x14ac:dyDescent="0.25">
      <c r="B34" s="28"/>
      <c r="C34" s="29" t="s">
        <v>43</v>
      </c>
      <c r="D34" s="30"/>
      <c r="E34" s="30"/>
      <c r="F34" s="30"/>
      <c r="G34" s="31"/>
      <c r="H34" s="31"/>
      <c r="I34" s="31"/>
      <c r="J34" s="31"/>
      <c r="K34" s="33"/>
      <c r="L34" s="32"/>
      <c r="M34" s="32"/>
      <c r="N34" s="32"/>
      <c r="O34" s="32"/>
      <c r="P34" s="32"/>
      <c r="Q34" s="32"/>
      <c r="R34" s="32"/>
      <c r="S34" s="32"/>
      <c r="T34" s="32"/>
    </row>
    <row r="35" spans="1:20" ht="15.75" hidden="1" x14ac:dyDescent="0.25">
      <c r="C35" s="3"/>
      <c r="D35" s="3"/>
      <c r="E35" s="3"/>
      <c r="F35" s="34" t="s">
        <v>44</v>
      </c>
      <c r="G35" s="35"/>
      <c r="H35" s="35"/>
      <c r="I35" s="35"/>
      <c r="J35" s="35"/>
      <c r="K35" s="26"/>
      <c r="L35" s="36"/>
      <c r="M35" s="36"/>
      <c r="N35" s="36"/>
      <c r="O35" s="36"/>
      <c r="P35" s="36"/>
      <c r="Q35" s="36"/>
      <c r="R35" s="36"/>
      <c r="S35" s="36"/>
      <c r="T35" s="36"/>
    </row>
    <row r="36" spans="1:20" hidden="1" x14ac:dyDescent="0.25">
      <c r="C36" s="35"/>
      <c r="D36" s="35"/>
      <c r="E36" s="35"/>
      <c r="F36" s="35"/>
      <c r="G36" s="35"/>
      <c r="H36" s="35"/>
      <c r="I36" s="35"/>
      <c r="J36" s="35"/>
      <c r="K36" s="26"/>
      <c r="L36" s="36"/>
      <c r="M36" s="36"/>
      <c r="N36" s="36"/>
      <c r="O36" s="36"/>
      <c r="P36" s="36"/>
      <c r="Q36" s="36"/>
      <c r="R36" s="36"/>
      <c r="S36" s="36"/>
      <c r="T36" s="36"/>
    </row>
    <row r="37" spans="1:20" s="25" customFormat="1" ht="30" hidden="1" x14ac:dyDescent="0.25">
      <c r="C37" s="37"/>
      <c r="D37" s="37" t="s">
        <v>45</v>
      </c>
      <c r="E37" s="37" t="s">
        <v>46</v>
      </c>
      <c r="F37" s="37" t="s">
        <v>47</v>
      </c>
      <c r="G37" s="37" t="s">
        <v>48</v>
      </c>
      <c r="H37" s="38"/>
      <c r="I37" s="38"/>
      <c r="J37" s="39"/>
      <c r="K37" s="40"/>
      <c r="L37" s="40"/>
      <c r="M37" s="40"/>
      <c r="N37" s="40"/>
      <c r="O37" s="40"/>
      <c r="P37" s="40"/>
      <c r="Q37" s="40"/>
      <c r="R37" s="40"/>
      <c r="S37" s="40"/>
    </row>
    <row r="38" spans="1:20" s="25" customFormat="1" hidden="1" x14ac:dyDescent="0.25">
      <c r="C38" s="41" t="s">
        <v>49</v>
      </c>
      <c r="D38" s="42"/>
      <c r="E38" s="42"/>
      <c r="F38" s="43"/>
      <c r="G38" s="37"/>
      <c r="H38" s="38"/>
      <c r="I38" s="38"/>
      <c r="J38" s="39"/>
      <c r="K38" s="40"/>
      <c r="L38" s="40"/>
      <c r="M38" s="40"/>
      <c r="N38" s="40"/>
      <c r="O38" s="40"/>
      <c r="P38" s="40"/>
      <c r="Q38" s="40"/>
      <c r="R38" s="40"/>
      <c r="S38" s="40"/>
    </row>
    <row r="39" spans="1:20" hidden="1" x14ac:dyDescent="0.25">
      <c r="C39" s="44" t="s">
        <v>50</v>
      </c>
      <c r="D39" s="45">
        <v>20</v>
      </c>
      <c r="E39" s="45">
        <v>100</v>
      </c>
      <c r="F39" s="45">
        <v>36</v>
      </c>
      <c r="G39" s="45">
        <f>D39*E39*F39/1000</f>
        <v>72</v>
      </c>
      <c r="H39" s="46"/>
      <c r="I39" s="46"/>
      <c r="J39" s="46"/>
      <c r="K39" s="46"/>
      <c r="L39" s="46"/>
      <c r="M39" s="36"/>
      <c r="N39" s="36"/>
      <c r="O39" s="36"/>
      <c r="P39" s="36"/>
      <c r="Q39" s="36"/>
      <c r="R39" s="36"/>
      <c r="S39" s="36"/>
    </row>
    <row r="40" spans="1:20" hidden="1" x14ac:dyDescent="0.25">
      <c r="C40" s="47" t="s">
        <v>51</v>
      </c>
      <c r="D40" s="45">
        <v>20</v>
      </c>
      <c r="E40" s="45">
        <v>500</v>
      </c>
      <c r="F40" s="45">
        <v>36</v>
      </c>
      <c r="G40" s="45">
        <f>D40*E40*F40/1000</f>
        <v>360</v>
      </c>
      <c r="H40" s="46"/>
      <c r="I40" s="46"/>
      <c r="J40" s="46"/>
      <c r="K40" s="46"/>
      <c r="L40" s="46"/>
      <c r="M40" s="36"/>
      <c r="N40" s="36"/>
      <c r="O40" s="36"/>
      <c r="P40" s="36"/>
      <c r="Q40" s="36"/>
      <c r="R40" s="36"/>
      <c r="S40" s="36"/>
    </row>
    <row r="41" spans="1:20" hidden="1" x14ac:dyDescent="0.25">
      <c r="C41" s="47" t="s">
        <v>52</v>
      </c>
      <c r="D41" s="45">
        <v>20</v>
      </c>
      <c r="E41" s="45">
        <v>300</v>
      </c>
      <c r="F41" s="45">
        <v>36</v>
      </c>
      <c r="G41" s="45">
        <f>D41*E41*F41/1000</f>
        <v>216</v>
      </c>
      <c r="H41" s="46"/>
      <c r="I41" s="46"/>
      <c r="J41" s="46"/>
      <c r="K41" s="46"/>
      <c r="L41" s="46"/>
      <c r="M41" s="36"/>
      <c r="N41" s="36"/>
      <c r="O41" s="36"/>
      <c r="P41" s="36"/>
      <c r="Q41" s="36"/>
      <c r="R41" s="36"/>
      <c r="S41" s="36"/>
    </row>
    <row r="42" spans="1:20" s="48" customFormat="1" ht="14.25" hidden="1" x14ac:dyDescent="0.25">
      <c r="B42" s="49"/>
      <c r="C42" s="50" t="s">
        <v>53</v>
      </c>
      <c r="D42" s="51"/>
      <c r="E42" s="51"/>
      <c r="F42" s="51"/>
      <c r="G42" s="51">
        <f>SUM(G39:G41)</f>
        <v>648</v>
      </c>
      <c r="H42" s="52"/>
      <c r="I42" s="52"/>
      <c r="J42" s="52"/>
      <c r="K42" s="52"/>
      <c r="L42" s="52"/>
      <c r="M42" s="53"/>
      <c r="N42" s="53"/>
      <c r="O42" s="53"/>
      <c r="P42" s="53"/>
      <c r="Q42" s="53"/>
      <c r="R42" s="53"/>
      <c r="S42" s="53"/>
    </row>
    <row r="43" spans="1:20" s="25" customFormat="1" hidden="1" x14ac:dyDescent="0.25">
      <c r="C43" s="41" t="s">
        <v>54</v>
      </c>
      <c r="D43" s="42"/>
      <c r="E43" s="42"/>
      <c r="F43" s="43"/>
      <c r="G43" s="37"/>
      <c r="H43" s="38"/>
      <c r="I43" s="38"/>
      <c r="J43" s="39"/>
      <c r="K43" s="40"/>
      <c r="L43" s="40"/>
      <c r="M43" s="40"/>
      <c r="N43" s="40"/>
      <c r="O43" s="40"/>
      <c r="P43" s="40"/>
      <c r="Q43" s="40"/>
      <c r="R43" s="40"/>
      <c r="S43" s="40"/>
    </row>
    <row r="44" spans="1:20" hidden="1" x14ac:dyDescent="0.25">
      <c r="C44" s="44" t="s">
        <v>50</v>
      </c>
      <c r="D44" s="45">
        <v>20</v>
      </c>
      <c r="E44" s="45">
        <v>700</v>
      </c>
      <c r="F44" s="45">
        <v>7</v>
      </c>
      <c r="G44" s="45">
        <f>D44*E44*F44/1000</f>
        <v>98</v>
      </c>
      <c r="H44" s="46"/>
      <c r="I44" s="46"/>
      <c r="J44" s="46"/>
      <c r="K44" s="46"/>
      <c r="L44" s="46"/>
      <c r="M44" s="36"/>
      <c r="N44" s="36"/>
      <c r="O44" s="36"/>
      <c r="P44" s="36"/>
      <c r="Q44" s="36"/>
      <c r="R44" s="36"/>
      <c r="S44" s="36"/>
    </row>
    <row r="45" spans="1:20" hidden="1" x14ac:dyDescent="0.25">
      <c r="C45" s="47" t="s">
        <v>51</v>
      </c>
      <c r="D45" s="45">
        <v>20</v>
      </c>
      <c r="E45" s="45">
        <v>25</v>
      </c>
      <c r="F45" s="45">
        <v>2</v>
      </c>
      <c r="G45" s="45">
        <f>D45*E45*F45/1000</f>
        <v>1</v>
      </c>
      <c r="H45" s="46"/>
      <c r="I45" s="46"/>
      <c r="J45" s="46"/>
      <c r="K45" s="46"/>
      <c r="L45" s="46"/>
      <c r="M45" s="36"/>
      <c r="N45" s="36"/>
      <c r="O45" s="36"/>
      <c r="P45" s="36"/>
      <c r="Q45" s="36"/>
      <c r="R45" s="36"/>
      <c r="S45" s="36"/>
    </row>
    <row r="46" spans="1:20" hidden="1" x14ac:dyDescent="0.25">
      <c r="C46" s="47" t="s">
        <v>52</v>
      </c>
      <c r="D46" s="45">
        <v>20</v>
      </c>
      <c r="E46" s="45">
        <v>1500</v>
      </c>
      <c r="F46" s="45">
        <v>7</v>
      </c>
      <c r="G46" s="45">
        <f>D46*E46*F46/1000</f>
        <v>210</v>
      </c>
      <c r="H46" s="46"/>
      <c r="I46" s="46"/>
      <c r="J46" s="46"/>
      <c r="K46" s="46"/>
      <c r="L46" s="46"/>
      <c r="M46" s="36"/>
      <c r="N46" s="36"/>
      <c r="O46" s="36"/>
      <c r="P46" s="36"/>
      <c r="Q46" s="36"/>
      <c r="R46" s="36"/>
      <c r="S46" s="36"/>
    </row>
    <row r="47" spans="1:20" s="48" customFormat="1" ht="14.25" hidden="1" x14ac:dyDescent="0.25">
      <c r="B47" s="49"/>
      <c r="C47" s="50" t="s">
        <v>53</v>
      </c>
      <c r="D47" s="51"/>
      <c r="E47" s="51"/>
      <c r="F47" s="51"/>
      <c r="G47" s="51">
        <f>SUM(G44:G46)</f>
        <v>309</v>
      </c>
      <c r="H47" s="52"/>
      <c r="I47" s="52"/>
      <c r="J47" s="52"/>
      <c r="K47" s="52"/>
      <c r="L47" s="52"/>
      <c r="M47" s="53"/>
      <c r="N47" s="53"/>
      <c r="O47" s="53"/>
      <c r="P47" s="53"/>
      <c r="Q47" s="53"/>
      <c r="R47" s="53"/>
      <c r="S47" s="53"/>
    </row>
    <row r="48" spans="1:20" hidden="1" x14ac:dyDescent="0.25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36"/>
      <c r="O48" s="36"/>
      <c r="P48" s="36"/>
      <c r="Q48" s="36"/>
      <c r="R48" s="36"/>
      <c r="S48" s="36"/>
      <c r="T48" s="36"/>
    </row>
    <row r="49" spans="1:20" s="27" customFormat="1" ht="15.75" hidden="1" x14ac:dyDescent="0.25">
      <c r="B49" s="28"/>
      <c r="C49" s="30" t="s">
        <v>55</v>
      </c>
      <c r="D49" s="54"/>
      <c r="E49" s="54"/>
      <c r="F49" s="54"/>
      <c r="G49" s="31"/>
      <c r="H49" s="31"/>
      <c r="I49" s="31"/>
      <c r="J49" s="31"/>
      <c r="K49" s="33"/>
      <c r="L49" s="32"/>
      <c r="M49" s="32"/>
      <c r="N49" s="32"/>
      <c r="O49" s="32"/>
      <c r="P49" s="32"/>
      <c r="Q49" s="32"/>
      <c r="R49" s="32"/>
      <c r="S49" s="32"/>
      <c r="T49" s="32"/>
    </row>
    <row r="50" spans="1:20" s="25" customFormat="1" ht="90" hidden="1" x14ac:dyDescent="0.25">
      <c r="C50" s="37"/>
      <c r="D50" s="37" t="s">
        <v>45</v>
      </c>
      <c r="E50" s="37" t="s">
        <v>56</v>
      </c>
      <c r="F50" s="37" t="s">
        <v>57</v>
      </c>
      <c r="G50" s="37" t="s">
        <v>53</v>
      </c>
      <c r="H50" s="38"/>
      <c r="I50" s="38"/>
      <c r="J50" s="39"/>
      <c r="K50" s="40"/>
      <c r="L50" s="40"/>
      <c r="M50" s="40"/>
      <c r="N50" s="40"/>
      <c r="O50" s="40"/>
      <c r="P50" s="40"/>
      <c r="Q50" s="40"/>
      <c r="R50" s="40"/>
      <c r="S50" s="40"/>
    </row>
    <row r="51" spans="1:20" ht="30" hidden="1" x14ac:dyDescent="0.25">
      <c r="C51" s="47" t="s">
        <v>55</v>
      </c>
      <c r="D51" s="45">
        <v>10</v>
      </c>
      <c r="E51" s="45">
        <v>25000</v>
      </c>
      <c r="F51" s="45">
        <v>2</v>
      </c>
      <c r="G51" s="45">
        <f>D51*E51*F51/1000</f>
        <v>500</v>
      </c>
      <c r="H51" s="46"/>
      <c r="I51" s="46"/>
      <c r="J51" s="46"/>
      <c r="K51" s="46"/>
      <c r="L51" s="46"/>
      <c r="M51" s="36"/>
      <c r="N51" s="36"/>
      <c r="O51" s="36"/>
      <c r="P51" s="36"/>
      <c r="Q51" s="36"/>
      <c r="R51" s="36"/>
      <c r="S51" s="36"/>
    </row>
    <row r="52" spans="1:20" s="48" customFormat="1" ht="14.25" hidden="1" x14ac:dyDescent="0.25">
      <c r="B52" s="49"/>
      <c r="C52" s="50" t="s">
        <v>53</v>
      </c>
      <c r="D52" s="51"/>
      <c r="E52" s="51"/>
      <c r="F52" s="51"/>
      <c r="G52" s="51">
        <f>SUM(H48:H51)</f>
        <v>0</v>
      </c>
      <c r="H52" s="52"/>
      <c r="I52" s="52"/>
      <c r="J52" s="52"/>
      <c r="K52" s="52"/>
      <c r="L52" s="52"/>
      <c r="M52" s="53"/>
      <c r="N52" s="53"/>
      <c r="O52" s="53"/>
      <c r="P52" s="53"/>
      <c r="Q52" s="53"/>
      <c r="R52" s="53"/>
      <c r="S52" s="53"/>
    </row>
    <row r="53" spans="1:20" hidden="1" x14ac:dyDescent="0.25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36"/>
      <c r="O53" s="36"/>
      <c r="P53" s="36"/>
      <c r="Q53" s="36"/>
      <c r="R53" s="36"/>
      <c r="S53" s="36"/>
      <c r="T53" s="36"/>
    </row>
    <row r="54" spans="1:20" s="27" customFormat="1" ht="15.75" hidden="1" x14ac:dyDescent="0.25">
      <c r="B54" s="28"/>
      <c r="C54" s="55" t="s">
        <v>58</v>
      </c>
      <c r="D54" s="56"/>
      <c r="E54" s="56"/>
      <c r="F54" s="56"/>
      <c r="G54" s="56"/>
      <c r="H54" s="56"/>
      <c r="I54" s="56"/>
      <c r="J54" s="30"/>
      <c r="K54" s="33"/>
      <c r="L54" s="32"/>
      <c r="M54" s="32"/>
      <c r="N54" s="32"/>
      <c r="O54" s="32"/>
      <c r="P54" s="32"/>
      <c r="Q54" s="32"/>
      <c r="R54" s="32"/>
      <c r="S54" s="32"/>
      <c r="T54" s="32"/>
    </row>
    <row r="55" spans="1:20" ht="15.75" hidden="1" x14ac:dyDescent="0.25">
      <c r="C55" s="3"/>
      <c r="D55" s="3"/>
      <c r="E55" s="3"/>
      <c r="F55" s="3"/>
      <c r="G55" s="3"/>
      <c r="H55" s="3"/>
      <c r="I55" s="3"/>
      <c r="J55" s="3"/>
      <c r="K55" s="26"/>
      <c r="L55" s="36"/>
      <c r="M55" s="36"/>
      <c r="N55" s="36"/>
      <c r="O55" s="36"/>
      <c r="P55" s="36"/>
      <c r="Q55" s="36"/>
      <c r="R55" s="36"/>
      <c r="S55" s="36"/>
      <c r="T55" s="36"/>
    </row>
    <row r="56" spans="1:20" ht="15.75" hidden="1" customHeight="1" x14ac:dyDescent="0.25">
      <c r="C56" s="57" t="s">
        <v>59</v>
      </c>
      <c r="D56" s="58"/>
      <c r="E56" s="58"/>
      <c r="F56" s="59"/>
      <c r="G56" s="102" t="s">
        <v>60</v>
      </c>
      <c r="J56" s="26"/>
      <c r="K56" s="36"/>
      <c r="L56" s="36"/>
      <c r="M56" s="36"/>
      <c r="N56" s="36"/>
      <c r="O56" s="36"/>
      <c r="P56" s="36"/>
      <c r="Q56" s="36"/>
      <c r="R56" s="36"/>
      <c r="S56" s="36"/>
    </row>
    <row r="57" spans="1:20" ht="90.75" hidden="1" customHeight="1" x14ac:dyDescent="0.25">
      <c r="C57" s="60" t="s">
        <v>61</v>
      </c>
      <c r="D57" s="60" t="s">
        <v>62</v>
      </c>
      <c r="E57" s="60" t="s">
        <v>63</v>
      </c>
      <c r="F57" s="60" t="s">
        <v>64</v>
      </c>
      <c r="G57" s="103"/>
      <c r="H57" s="26"/>
      <c r="I57" s="36"/>
      <c r="J57" s="36"/>
      <c r="K57" s="36"/>
      <c r="L57" s="36"/>
      <c r="M57" s="36"/>
      <c r="N57" s="36"/>
      <c r="O57" s="36"/>
      <c r="P57" s="36"/>
      <c r="Q57" s="36"/>
      <c r="R57" s="36"/>
    </row>
    <row r="58" spans="1:20" ht="15.75" hidden="1" x14ac:dyDescent="0.25">
      <c r="C58" s="61">
        <v>20</v>
      </c>
      <c r="D58" s="61">
        <v>1987.2</v>
      </c>
      <c r="E58" s="61">
        <v>186</v>
      </c>
      <c r="F58" s="61">
        <v>84</v>
      </c>
      <c r="G58" s="62">
        <f>SUM(D58:F58)</f>
        <v>2257.1999999999998</v>
      </c>
      <c r="H58" s="26"/>
      <c r="I58" s="63"/>
      <c r="J58" s="36"/>
      <c r="K58" s="36"/>
      <c r="L58" s="36"/>
      <c r="M58" s="36"/>
      <c r="N58" s="36"/>
      <c r="O58" s="36"/>
      <c r="P58" s="36"/>
      <c r="Q58" s="36"/>
      <c r="R58" s="36"/>
    </row>
    <row r="59" spans="1:20" ht="15.75" hidden="1" x14ac:dyDescent="0.25">
      <c r="C59" s="34"/>
      <c r="D59" s="34"/>
      <c r="E59" s="34"/>
      <c r="F59" s="34"/>
      <c r="G59" s="34"/>
      <c r="H59" s="34"/>
      <c r="I59" s="34"/>
      <c r="J59" s="34"/>
      <c r="K59" s="34"/>
      <c r="L59" s="3"/>
      <c r="M59" s="3"/>
      <c r="N59" s="3"/>
    </row>
    <row r="60" spans="1:20" ht="41.25" hidden="1" customHeight="1" x14ac:dyDescent="0.25">
      <c r="C60" s="104" t="s">
        <v>65</v>
      </c>
      <c r="D60" s="104"/>
      <c r="E60" s="104"/>
      <c r="F60" s="104"/>
      <c r="G60" s="104"/>
      <c r="H60" s="104"/>
      <c r="I60" s="104"/>
      <c r="J60" s="104"/>
      <c r="K60" s="34"/>
      <c r="L60" s="3"/>
      <c r="M60" s="3"/>
      <c r="N60" s="3"/>
    </row>
    <row r="61" spans="1:20" ht="41.25" hidden="1" customHeight="1" x14ac:dyDescent="0.25">
      <c r="C61" s="104" t="s">
        <v>66</v>
      </c>
      <c r="D61" s="104"/>
      <c r="E61" s="104"/>
      <c r="F61" s="104"/>
      <c r="G61" s="104"/>
      <c r="H61" s="104"/>
      <c r="I61" s="104"/>
      <c r="J61" s="104"/>
      <c r="K61" s="34"/>
      <c r="L61" s="3"/>
      <c r="M61" s="3"/>
      <c r="N61" s="3"/>
    </row>
    <row r="62" spans="1:20" s="27" customFormat="1" ht="15.75" hidden="1" x14ac:dyDescent="0.25">
      <c r="B62" s="28"/>
      <c r="C62" s="54" t="s">
        <v>67</v>
      </c>
      <c r="D62" s="54"/>
      <c r="E62" s="54"/>
      <c r="F62" s="54"/>
      <c r="G62" s="54"/>
      <c r="H62" s="54"/>
      <c r="I62" s="54"/>
      <c r="J62" s="54"/>
      <c r="K62" s="54"/>
      <c r="L62" s="30"/>
      <c r="M62" s="30"/>
      <c r="N62" s="30"/>
    </row>
    <row r="63" spans="1:20" ht="15.75" hidden="1" x14ac:dyDescent="0.25">
      <c r="C63" s="34"/>
      <c r="D63" s="34"/>
      <c r="E63" s="34"/>
      <c r="F63" s="34"/>
      <c r="G63" s="34"/>
      <c r="H63" s="34"/>
      <c r="I63" s="34"/>
      <c r="J63" s="34"/>
      <c r="K63" s="34"/>
      <c r="L63" s="3"/>
      <c r="M63" s="3"/>
      <c r="N63" s="3"/>
    </row>
    <row r="64" spans="1:20" ht="21" hidden="1" customHeight="1" x14ac:dyDescent="0.25">
      <c r="C64" s="98" t="s">
        <v>68</v>
      </c>
      <c r="D64" s="98"/>
      <c r="E64" s="99"/>
      <c r="F64" s="99"/>
      <c r="G64" s="99"/>
      <c r="H64" s="64"/>
      <c r="I64" s="65"/>
      <c r="J64" s="34"/>
      <c r="K64" s="34"/>
      <c r="L64" s="3"/>
      <c r="M64" s="3"/>
      <c r="N64" s="3"/>
    </row>
    <row r="65" spans="2:14" ht="78.75" hidden="1" customHeight="1" x14ac:dyDescent="0.25">
      <c r="C65" s="66" t="s">
        <v>69</v>
      </c>
      <c r="D65" s="67" t="s">
        <v>70</v>
      </c>
      <c r="E65" s="68" t="s">
        <v>71</v>
      </c>
      <c r="F65" s="69"/>
      <c r="G65" s="69"/>
      <c r="H65" s="3"/>
      <c r="I65" s="3"/>
      <c r="J65" s="3"/>
      <c r="K65" s="3"/>
      <c r="L65" s="3"/>
      <c r="M65" s="3"/>
    </row>
    <row r="66" spans="2:14" ht="15.75" hidden="1" x14ac:dyDescent="0.25">
      <c r="C66" s="66">
        <v>58</v>
      </c>
      <c r="D66" s="66">
        <v>240</v>
      </c>
      <c r="E66" s="70">
        <f>C66+D66</f>
        <v>298</v>
      </c>
      <c r="H66" s="3"/>
      <c r="I66" s="3"/>
      <c r="J66" s="3"/>
      <c r="K66" s="3"/>
      <c r="L66" s="3"/>
      <c r="M66" s="3"/>
    </row>
    <row r="67" spans="2:14" ht="15.75" hidden="1" x14ac:dyDescent="0.25">
      <c r="C67" s="71"/>
      <c r="D67" s="71"/>
      <c r="E67" s="71"/>
      <c r="F67" s="72"/>
      <c r="I67" s="3"/>
      <c r="J67" s="3"/>
      <c r="K67" s="3"/>
      <c r="L67" s="3"/>
      <c r="M67" s="3"/>
      <c r="N67" s="3"/>
    </row>
    <row r="68" spans="2:14" s="27" customFormat="1" ht="15.75" hidden="1" x14ac:dyDescent="0.25">
      <c r="B68" s="28"/>
      <c r="C68" s="30" t="s">
        <v>72</v>
      </c>
      <c r="D68" s="54"/>
      <c r="E68" s="54"/>
      <c r="F68" s="31"/>
      <c r="G68" s="31"/>
      <c r="H68" s="31"/>
      <c r="I68" s="31"/>
      <c r="J68" s="31"/>
      <c r="K68" s="31"/>
      <c r="L68" s="31"/>
      <c r="M68" s="31"/>
    </row>
    <row r="69" spans="2:14" s="27" customFormat="1" ht="15.75" hidden="1" x14ac:dyDescent="0.25">
      <c r="B69" s="28"/>
      <c r="C69" s="30" t="s">
        <v>73</v>
      </c>
      <c r="D69" s="54"/>
      <c r="E69" s="54"/>
      <c r="F69" s="31"/>
      <c r="G69" s="31"/>
      <c r="H69" s="31"/>
      <c r="I69" s="31"/>
      <c r="J69" s="31"/>
      <c r="K69" s="31"/>
      <c r="L69" s="31"/>
      <c r="M69" s="31"/>
    </row>
    <row r="70" spans="2:14" s="27" customFormat="1" ht="15.75" hidden="1" x14ac:dyDescent="0.25">
      <c r="B70" s="28"/>
      <c r="C70" s="30"/>
      <c r="D70" s="54"/>
      <c r="E70" s="54"/>
      <c r="F70" s="31"/>
      <c r="G70" s="31"/>
      <c r="H70" s="31"/>
      <c r="I70" s="31"/>
      <c r="J70" s="31"/>
      <c r="K70" s="31"/>
      <c r="L70" s="31"/>
      <c r="M70" s="31"/>
    </row>
    <row r="71" spans="2:14" s="48" customFormat="1" ht="15.75" hidden="1" x14ac:dyDescent="0.25">
      <c r="B71" s="49"/>
      <c r="C71" s="73" t="s">
        <v>74</v>
      </c>
      <c r="D71" s="73"/>
      <c r="E71" s="73"/>
      <c r="F71" s="73"/>
      <c r="G71" s="73"/>
      <c r="H71" s="74">
        <f>E66+G58++G52+G47+G42</f>
        <v>3512.2</v>
      </c>
      <c r="I71" s="73"/>
      <c r="J71" s="73"/>
      <c r="K71" s="73"/>
      <c r="L71" s="73"/>
      <c r="M71" s="73"/>
      <c r="N71" s="73"/>
    </row>
    <row r="72" spans="2:14" ht="15.75" hidden="1" x14ac:dyDescent="0.25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2:14" s="27" customFormat="1" ht="15.75" hidden="1" x14ac:dyDescent="0.25">
      <c r="B73" s="28"/>
      <c r="C73" s="55" t="s">
        <v>75</v>
      </c>
      <c r="D73" s="55"/>
      <c r="E73" s="55"/>
      <c r="F73" s="30"/>
      <c r="G73" s="30"/>
      <c r="H73" s="30"/>
      <c r="I73" s="30"/>
      <c r="J73" s="30"/>
      <c r="K73" s="30"/>
      <c r="L73" s="30"/>
      <c r="M73" s="2"/>
      <c r="N73" s="2"/>
    </row>
    <row r="74" spans="2:14" ht="15.75" hidden="1" x14ac:dyDescent="0.25"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2:14" ht="15.75" hidden="1" x14ac:dyDescent="0.25">
      <c r="C75" s="100" t="s">
        <v>76</v>
      </c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4" ht="47.25" hidden="1" x14ac:dyDescent="0.25">
      <c r="C76" s="75" t="s">
        <v>77</v>
      </c>
      <c r="D76" s="76" t="s">
        <v>78</v>
      </c>
      <c r="E76" s="76" t="s">
        <v>53</v>
      </c>
      <c r="F76" s="76" t="s">
        <v>79</v>
      </c>
      <c r="G76" s="76" t="s">
        <v>80</v>
      </c>
      <c r="H76" s="76" t="s">
        <v>81</v>
      </c>
      <c r="I76" s="76" t="s">
        <v>82</v>
      </c>
      <c r="J76" s="76" t="s">
        <v>83</v>
      </c>
      <c r="K76" s="76" t="s">
        <v>84</v>
      </c>
      <c r="L76" s="76" t="s">
        <v>85</v>
      </c>
    </row>
    <row r="77" spans="2:14" ht="15.75" hidden="1" x14ac:dyDescent="0.25">
      <c r="C77" s="77">
        <v>20</v>
      </c>
      <c r="D77" s="21">
        <v>40</v>
      </c>
      <c r="E77" s="21">
        <f>C77*D77</f>
        <v>800</v>
      </c>
      <c r="F77" s="21">
        <f>D77*220*20</f>
        <v>176000</v>
      </c>
      <c r="G77" s="21">
        <f>20*F77/100</f>
        <v>35200</v>
      </c>
      <c r="H77" s="21" t="s">
        <v>86</v>
      </c>
      <c r="I77" s="21">
        <v>63</v>
      </c>
      <c r="J77" s="21">
        <f>G77*I77/1000</f>
        <v>2217.6</v>
      </c>
      <c r="K77" s="21">
        <v>100</v>
      </c>
      <c r="L77" s="62">
        <f>J77+K77</f>
        <v>2317.6</v>
      </c>
    </row>
    <row r="78" spans="2:14" hidden="1" x14ac:dyDescent="0.25">
      <c r="C78" s="35"/>
      <c r="D78" s="35"/>
      <c r="E78" s="35"/>
      <c r="F78" s="35"/>
      <c r="G78" s="35"/>
      <c r="H78" s="35"/>
      <c r="I78" s="35"/>
      <c r="J78" s="35"/>
      <c r="K78" s="35"/>
      <c r="L78" s="35"/>
    </row>
    <row r="79" spans="2:14" s="27" customFormat="1" ht="15.75" hidden="1" x14ac:dyDescent="0.25">
      <c r="B79" s="28"/>
      <c r="C79" s="78" t="s">
        <v>87</v>
      </c>
      <c r="D79" s="78"/>
      <c r="E79" s="78"/>
      <c r="F79" s="79"/>
      <c r="G79" s="79"/>
      <c r="H79" s="79"/>
      <c r="I79" s="31"/>
      <c r="J79" s="31"/>
      <c r="K79" s="31"/>
      <c r="L79" s="31"/>
      <c r="M79" s="2"/>
      <c r="N79" s="2"/>
    </row>
    <row r="80" spans="2:14" s="27" customFormat="1" ht="15.75" hidden="1" x14ac:dyDescent="0.25">
      <c r="B80" s="28"/>
      <c r="C80" s="80" t="s">
        <v>88</v>
      </c>
      <c r="D80" s="80"/>
      <c r="E80" s="78"/>
      <c r="F80" s="81"/>
      <c r="G80" s="82">
        <f>F87+F93</f>
        <v>572.40599999999995</v>
      </c>
      <c r="H80" s="82"/>
      <c r="I80" s="31"/>
      <c r="J80" s="31"/>
      <c r="K80" s="31"/>
      <c r="L80" s="31"/>
      <c r="M80" s="2"/>
    </row>
    <row r="81" spans="2:13" ht="15.75" hidden="1" x14ac:dyDescent="0.25">
      <c r="C81" s="83" t="s">
        <v>89</v>
      </c>
      <c r="D81" s="84" t="s">
        <v>90</v>
      </c>
      <c r="E81" s="84" t="s">
        <v>91</v>
      </c>
      <c r="F81" s="84" t="s">
        <v>92</v>
      </c>
      <c r="G81" s="85"/>
      <c r="H81" s="35"/>
      <c r="I81" s="35"/>
      <c r="J81" s="35"/>
      <c r="K81" s="35"/>
      <c r="L81" s="35"/>
    </row>
    <row r="82" spans="2:13" ht="31.5" hidden="1" x14ac:dyDescent="0.25">
      <c r="C82" s="86" t="s">
        <v>93</v>
      </c>
      <c r="D82" s="87">
        <f>1272/2</f>
        <v>636</v>
      </c>
      <c r="E82" s="87">
        <v>600</v>
      </c>
      <c r="F82" s="88">
        <f>D82*E82/1000</f>
        <v>381.6</v>
      </c>
      <c r="G82" s="89"/>
      <c r="H82" s="35"/>
      <c r="I82" s="35"/>
      <c r="J82" s="35"/>
      <c r="K82" s="35"/>
      <c r="L82" s="35"/>
    </row>
    <row r="83" spans="2:13" ht="31.5" hidden="1" x14ac:dyDescent="0.25">
      <c r="C83" s="86" t="s">
        <v>94</v>
      </c>
      <c r="D83" s="87">
        <f>300/2</f>
        <v>150</v>
      </c>
      <c r="E83" s="87">
        <v>210</v>
      </c>
      <c r="F83" s="88">
        <f>D83*E83/1000</f>
        <v>31.5</v>
      </c>
      <c r="G83" s="89"/>
      <c r="H83" s="35"/>
      <c r="I83" s="35"/>
      <c r="J83" s="35"/>
      <c r="K83" s="35"/>
      <c r="L83" s="35"/>
    </row>
    <row r="84" spans="2:13" ht="31.5" hidden="1" x14ac:dyDescent="0.25">
      <c r="C84" s="86" t="s">
        <v>95</v>
      </c>
      <c r="D84" s="87">
        <f>600/2</f>
        <v>300</v>
      </c>
      <c r="E84" s="87">
        <v>50</v>
      </c>
      <c r="F84" s="88">
        <f>D84*E84/1000</f>
        <v>15</v>
      </c>
      <c r="G84" s="89"/>
      <c r="H84" s="35"/>
      <c r="I84" s="35"/>
      <c r="J84" s="35"/>
      <c r="K84" s="35"/>
      <c r="L84" s="35"/>
    </row>
    <row r="85" spans="2:13" ht="15.75" hidden="1" x14ac:dyDescent="0.25">
      <c r="C85" s="86" t="s">
        <v>96</v>
      </c>
      <c r="D85" s="87">
        <f>100/2</f>
        <v>50</v>
      </c>
      <c r="E85" s="87">
        <v>345</v>
      </c>
      <c r="F85" s="88">
        <f>D85*E85/1000</f>
        <v>17.25</v>
      </c>
      <c r="G85" s="89"/>
      <c r="H85" s="35"/>
      <c r="I85" s="35"/>
      <c r="J85" s="35"/>
      <c r="K85" s="35"/>
      <c r="L85" s="35"/>
    </row>
    <row r="86" spans="2:13" ht="15.75" hidden="1" x14ac:dyDescent="0.25">
      <c r="C86" s="86" t="s">
        <v>97</v>
      </c>
      <c r="D86" s="87">
        <v>212</v>
      </c>
      <c r="E86" s="87">
        <v>38</v>
      </c>
      <c r="F86" s="88">
        <f>D86*E86/1000</f>
        <v>8.0559999999999992</v>
      </c>
      <c r="G86" s="89"/>
      <c r="H86" s="35"/>
      <c r="I86" s="35"/>
      <c r="J86" s="35"/>
      <c r="K86" s="35"/>
      <c r="L86" s="35"/>
    </row>
    <row r="87" spans="2:13" ht="15.75" hidden="1" x14ac:dyDescent="0.25">
      <c r="C87" s="90" t="s">
        <v>74</v>
      </c>
      <c r="D87" s="87" t="s">
        <v>98</v>
      </c>
      <c r="E87" s="87" t="s">
        <v>98</v>
      </c>
      <c r="F87" s="91">
        <f>SUM(F82:F86)</f>
        <v>453.40600000000001</v>
      </c>
      <c r="G87" s="92"/>
      <c r="H87" s="35"/>
      <c r="I87" s="35"/>
      <c r="J87" s="35"/>
      <c r="K87" s="35"/>
      <c r="L87" s="35"/>
    </row>
    <row r="88" spans="2:13" ht="15.75" hidden="1" x14ac:dyDescent="0.25">
      <c r="C88" s="3"/>
      <c r="D88" s="3"/>
      <c r="E88" s="3"/>
      <c r="F88" s="3"/>
      <c r="G88" s="3"/>
      <c r="H88" s="3"/>
      <c r="I88" s="35"/>
      <c r="J88" s="35"/>
      <c r="K88" s="35"/>
      <c r="L88" s="35"/>
      <c r="M88" s="35"/>
    </row>
    <row r="89" spans="2:13" ht="15.75" hidden="1" x14ac:dyDescent="0.25">
      <c r="C89" s="3"/>
      <c r="D89" s="3"/>
      <c r="E89" s="3"/>
      <c r="F89" s="3"/>
      <c r="G89" s="3"/>
      <c r="H89" s="3"/>
      <c r="I89" s="35"/>
      <c r="J89" s="35"/>
      <c r="K89" s="35"/>
      <c r="L89" s="35"/>
      <c r="M89" s="35"/>
    </row>
    <row r="90" spans="2:13" s="27" customFormat="1" ht="15.75" hidden="1" x14ac:dyDescent="0.25">
      <c r="B90" s="28"/>
      <c r="C90" s="80" t="s">
        <v>99</v>
      </c>
      <c r="D90" s="80"/>
      <c r="E90" s="80"/>
      <c r="F90" s="80"/>
      <c r="G90" s="3"/>
      <c r="H90" s="78"/>
      <c r="I90" s="31"/>
      <c r="J90" s="31"/>
      <c r="K90" s="31"/>
      <c r="L90" s="31"/>
      <c r="M90" s="31"/>
    </row>
    <row r="91" spans="2:13" ht="15.75" hidden="1" x14ac:dyDescent="0.25">
      <c r="C91" s="83" t="s">
        <v>89</v>
      </c>
      <c r="D91" s="84" t="s">
        <v>90</v>
      </c>
      <c r="E91" s="84" t="s">
        <v>91</v>
      </c>
      <c r="F91" s="84" t="s">
        <v>92</v>
      </c>
      <c r="G91" s="3"/>
      <c r="H91" s="35"/>
      <c r="I91" s="35"/>
      <c r="J91" s="35"/>
      <c r="K91" s="35"/>
      <c r="L91" s="35"/>
    </row>
    <row r="92" spans="2:13" ht="37.5" hidden="1" customHeight="1" x14ac:dyDescent="0.25">
      <c r="C92" s="86" t="s">
        <v>100</v>
      </c>
      <c r="D92" s="87">
        <v>20</v>
      </c>
      <c r="E92" s="87">
        <v>5950</v>
      </c>
      <c r="F92" s="88">
        <f>D92*E92/1000</f>
        <v>119</v>
      </c>
      <c r="G92" s="89"/>
      <c r="H92" s="35"/>
      <c r="I92" s="35"/>
      <c r="J92" s="35"/>
      <c r="K92" s="35"/>
      <c r="L92" s="35"/>
    </row>
    <row r="93" spans="2:13" ht="15.75" hidden="1" x14ac:dyDescent="0.25">
      <c r="C93" s="90" t="s">
        <v>74</v>
      </c>
      <c r="D93" s="87" t="s">
        <v>98</v>
      </c>
      <c r="E93" s="87" t="s">
        <v>98</v>
      </c>
      <c r="F93" s="91">
        <f>SUM(F92:F92)</f>
        <v>119</v>
      </c>
      <c r="G93" s="92"/>
      <c r="H93" s="35"/>
      <c r="I93" s="35"/>
      <c r="J93" s="35"/>
      <c r="K93" s="35"/>
      <c r="L93" s="35"/>
    </row>
    <row r="94" spans="2:13" ht="15.75" hidden="1" x14ac:dyDescent="0.25">
      <c r="C94" s="3"/>
      <c r="D94" s="3"/>
      <c r="E94" s="3"/>
      <c r="F94" s="3"/>
      <c r="G94" s="3"/>
      <c r="H94" s="3"/>
      <c r="I94" s="35"/>
      <c r="J94" s="35"/>
      <c r="K94" s="35"/>
      <c r="L94" s="35"/>
      <c r="M94" s="35"/>
    </row>
    <row r="95" spans="2:13" ht="18.75" hidden="1" x14ac:dyDescent="0.25">
      <c r="C95" s="93"/>
      <c r="D95" s="93"/>
      <c r="E95" s="93"/>
      <c r="F95" s="94"/>
      <c r="G95" s="35"/>
      <c r="H95" s="35"/>
      <c r="I95" s="35"/>
      <c r="J95" s="35"/>
      <c r="K95" s="35"/>
      <c r="L95" s="35"/>
      <c r="M95" s="35"/>
    </row>
    <row r="96" spans="2:13" s="96" customFormat="1" ht="15.75" hidden="1" x14ac:dyDescent="0.25">
      <c r="B96" s="95"/>
      <c r="C96" s="96" t="s">
        <v>101</v>
      </c>
      <c r="G96" s="97">
        <f>G80+L77+H71</f>
        <v>6402.2060000000001</v>
      </c>
    </row>
  </sheetData>
  <mergeCells count="13">
    <mergeCell ref="C2:K2"/>
    <mergeCell ref="B4:B5"/>
    <mergeCell ref="C4:C5"/>
    <mergeCell ref="D4:D5"/>
    <mergeCell ref="F4:R4"/>
    <mergeCell ref="C64:G64"/>
    <mergeCell ref="C75:L75"/>
    <mergeCell ref="D29:M29"/>
    <mergeCell ref="D30:M30"/>
    <mergeCell ref="D31:M31"/>
    <mergeCell ref="G56:G57"/>
    <mergeCell ref="C60:J60"/>
    <mergeCell ref="C61:J61"/>
  </mergeCells>
  <pageMargins left="0.59055118110236227" right="0.39370078740157483" top="0.39370078740157483" bottom="0.3937007874015748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 Закон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Опай-оол Диана Владимировна</dc:creator>
  <cp:lastModifiedBy>Седен-оол Буян Мергенович</cp:lastModifiedBy>
  <cp:lastPrinted>2024-10-31T19:33:37Z</cp:lastPrinted>
  <dcterms:created xsi:type="dcterms:W3CDTF">2024-10-31T17:57:45Z</dcterms:created>
  <dcterms:modified xsi:type="dcterms:W3CDTF">2024-10-31T19:33:53Z</dcterms:modified>
</cp:coreProperties>
</file>