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585" yWindow="15" windowWidth="16215" windowHeight="12690"/>
  </bookViews>
  <sheets>
    <sheet name="Лист1 (2)" sheetId="18" r:id="rId1"/>
  </sheets>
  <definedNames>
    <definedName name="_xlnm._FilterDatabase" localSheetId="0" hidden="1">'Лист1 (2)'!$A$5:$M$5</definedName>
    <definedName name="_xlnm.Print_Titles" localSheetId="0">'Лист1 (2)'!$5:$7</definedName>
    <definedName name="_xlnm.Print_Area" localSheetId="0">'Лист1 (2)'!$A$1:$M$170</definedName>
  </definedNames>
  <calcPr calcId="144525"/>
</workbook>
</file>

<file path=xl/calcChain.xml><?xml version="1.0" encoding="utf-8"?>
<calcChain xmlns="http://schemas.openxmlformats.org/spreadsheetml/2006/main">
  <c r="M38" i="18" l="1"/>
  <c r="L38" i="18"/>
  <c r="K38" i="18"/>
  <c r="M37" i="18"/>
  <c r="L37" i="18"/>
  <c r="K37" i="18"/>
  <c r="M36" i="18"/>
  <c r="K36" i="18"/>
  <c r="M35" i="18"/>
  <c r="K35" i="18"/>
  <c r="M34" i="18"/>
  <c r="K34" i="18"/>
  <c r="M33" i="18"/>
  <c r="L33" i="18"/>
  <c r="K33" i="18"/>
  <c r="M31" i="18"/>
  <c r="L31" i="18"/>
  <c r="K31" i="18"/>
  <c r="M30" i="18"/>
  <c r="K30" i="18"/>
  <c r="M29" i="18"/>
  <c r="K29" i="18"/>
  <c r="M28" i="18"/>
  <c r="K28" i="18"/>
  <c r="L27" i="18"/>
  <c r="K27" i="18"/>
  <c r="M25" i="18"/>
  <c r="K25" i="18"/>
  <c r="M24" i="18"/>
  <c r="L24" i="18"/>
  <c r="K24" i="18"/>
  <c r="L23" i="18"/>
  <c r="K23" i="18"/>
  <c r="M22" i="18"/>
  <c r="L22" i="18"/>
  <c r="K22" i="18"/>
  <c r="M21" i="18"/>
  <c r="K21" i="18"/>
  <c r="L20" i="18"/>
  <c r="K20" i="18"/>
  <c r="L19" i="18"/>
  <c r="K19" i="18"/>
  <c r="L18" i="18"/>
  <c r="K18" i="18"/>
  <c r="L17" i="18"/>
  <c r="K17" i="18"/>
  <c r="M16" i="18"/>
  <c r="L16" i="18"/>
  <c r="K16" i="18"/>
  <c r="M15" i="18"/>
  <c r="L15" i="18"/>
  <c r="K15" i="18"/>
  <c r="M14" i="18"/>
  <c r="L14" i="18"/>
  <c r="K14" i="18"/>
  <c r="M13" i="18"/>
  <c r="L13" i="18"/>
  <c r="K13" i="18"/>
  <c r="M12" i="18"/>
  <c r="K12" i="18"/>
  <c r="M11" i="18"/>
  <c r="L11" i="18"/>
  <c r="K11" i="18"/>
  <c r="M9" i="18"/>
  <c r="L9" i="18"/>
  <c r="K9" i="18"/>
  <c r="K53" i="18"/>
  <c r="L53" i="18"/>
  <c r="K58" i="18"/>
  <c r="L58" i="18"/>
  <c r="M58" i="18"/>
  <c r="K59" i="18"/>
  <c r="M59" i="18"/>
  <c r="K60" i="18"/>
  <c r="M60" i="18"/>
  <c r="K61" i="18"/>
  <c r="M61" i="18"/>
  <c r="K62" i="18"/>
  <c r="M62" i="18"/>
  <c r="K63" i="18"/>
  <c r="M63" i="18"/>
  <c r="K64" i="18"/>
  <c r="M64" i="18"/>
  <c r="K65" i="18"/>
  <c r="L65" i="18"/>
  <c r="M65" i="18"/>
  <c r="K66" i="18"/>
  <c r="L66" i="18"/>
  <c r="M66" i="18"/>
  <c r="K67" i="18"/>
  <c r="L67" i="18"/>
  <c r="K68" i="18"/>
  <c r="L68" i="18"/>
  <c r="K70" i="18"/>
  <c r="L70" i="18"/>
  <c r="M70" i="18"/>
  <c r="K73" i="18"/>
  <c r="L73" i="18"/>
  <c r="M73" i="18"/>
  <c r="K74" i="18"/>
  <c r="L74" i="18"/>
  <c r="M74" i="18"/>
  <c r="K75" i="18"/>
  <c r="L75" i="18"/>
  <c r="M75" i="18"/>
  <c r="K76" i="18"/>
  <c r="L76" i="18"/>
  <c r="M76" i="18"/>
  <c r="K77" i="18"/>
  <c r="L77" i="18"/>
  <c r="M77" i="18"/>
  <c r="K78" i="18"/>
  <c r="L78" i="18"/>
  <c r="M78" i="18"/>
  <c r="K79" i="18"/>
  <c r="M79" i="18"/>
  <c r="K80" i="18"/>
  <c r="L80" i="18"/>
  <c r="M80" i="18"/>
  <c r="K82" i="18"/>
  <c r="L82" i="18"/>
  <c r="M82" i="18"/>
  <c r="K83" i="18"/>
  <c r="M83" i="18"/>
  <c r="K84" i="18"/>
  <c r="M84" i="18"/>
  <c r="K86" i="18"/>
  <c r="L86" i="18"/>
  <c r="M86" i="18"/>
  <c r="K87" i="18"/>
  <c r="M87" i="18"/>
  <c r="K88" i="18"/>
  <c r="L88" i="18"/>
  <c r="M88" i="18"/>
  <c r="K89" i="18"/>
  <c r="L89" i="18"/>
  <c r="M89" i="18"/>
  <c r="K90" i="18"/>
  <c r="M90" i="18"/>
  <c r="K91" i="18"/>
  <c r="L91" i="18"/>
  <c r="M91" i="18"/>
  <c r="K92" i="18"/>
  <c r="L92" i="18"/>
  <c r="M92" i="18"/>
  <c r="K93" i="18"/>
  <c r="L93" i="18"/>
  <c r="M93" i="18"/>
  <c r="K94" i="18"/>
  <c r="M94" i="18"/>
  <c r="K95" i="18"/>
  <c r="L95" i="18"/>
  <c r="M95" i="18"/>
  <c r="K96" i="18"/>
  <c r="M96" i="18"/>
  <c r="K97" i="18"/>
  <c r="M97" i="18"/>
  <c r="K98" i="18"/>
  <c r="L98" i="18"/>
  <c r="M98" i="18"/>
  <c r="K99" i="18"/>
  <c r="L99" i="18"/>
  <c r="M99" i="18"/>
  <c r="K100" i="18"/>
  <c r="M100" i="18"/>
  <c r="K101" i="18"/>
  <c r="M101" i="18"/>
  <c r="K102" i="18"/>
  <c r="L102" i="18"/>
  <c r="M102" i="18"/>
  <c r="K103" i="18"/>
  <c r="L103" i="18"/>
  <c r="M103" i="18"/>
  <c r="K104" i="18"/>
  <c r="L104" i="18"/>
  <c r="M104" i="18"/>
  <c r="K105" i="18"/>
  <c r="L105" i="18"/>
  <c r="M105" i="18"/>
  <c r="K106" i="18"/>
  <c r="L106" i="18"/>
  <c r="M106" i="18"/>
  <c r="K107" i="18"/>
  <c r="L107" i="18"/>
  <c r="M107" i="18"/>
  <c r="K109" i="18"/>
  <c r="K110" i="18"/>
  <c r="L110" i="18"/>
  <c r="M110" i="18"/>
  <c r="K112" i="18"/>
  <c r="L112" i="18"/>
  <c r="M112" i="18"/>
  <c r="K113" i="18"/>
  <c r="L113" i="18"/>
  <c r="M113" i="18"/>
  <c r="K114" i="18"/>
  <c r="L114" i="18"/>
  <c r="M114" i="18"/>
  <c r="K115" i="18"/>
  <c r="L115" i="18"/>
  <c r="M115" i="18"/>
  <c r="K116" i="18"/>
  <c r="M116" i="18"/>
  <c r="K117" i="18"/>
  <c r="L117" i="18"/>
  <c r="M117" i="18"/>
  <c r="K118" i="18"/>
  <c r="L118" i="18"/>
  <c r="M118" i="18"/>
  <c r="K119" i="18"/>
  <c r="M119" i="18"/>
  <c r="K120" i="18"/>
  <c r="L120" i="18"/>
  <c r="M120" i="18"/>
  <c r="K121" i="18"/>
  <c r="L121" i="18"/>
  <c r="M121" i="18"/>
  <c r="K122" i="18"/>
  <c r="L122" i="18"/>
  <c r="M122" i="18"/>
  <c r="K123" i="18"/>
  <c r="L123" i="18"/>
  <c r="M123" i="18"/>
  <c r="K124" i="18"/>
  <c r="K125" i="18"/>
  <c r="M125" i="18"/>
  <c r="K126" i="18"/>
  <c r="M126" i="18"/>
  <c r="K127" i="18"/>
  <c r="M127" i="18"/>
  <c r="K128" i="18"/>
  <c r="M128" i="18"/>
  <c r="K129" i="18"/>
  <c r="M129" i="18"/>
  <c r="K130" i="18"/>
  <c r="M130" i="18"/>
  <c r="K131" i="18"/>
  <c r="L131" i="18"/>
  <c r="K132" i="18"/>
  <c r="L132" i="18"/>
  <c r="M132" i="18"/>
  <c r="K133" i="18"/>
  <c r="L133" i="18"/>
  <c r="M133" i="18"/>
  <c r="K134" i="18"/>
  <c r="L134" i="18"/>
  <c r="M134" i="18"/>
  <c r="K135" i="18"/>
  <c r="L135" i="18"/>
  <c r="M135" i="18"/>
  <c r="K136" i="18"/>
  <c r="L136" i="18"/>
  <c r="M136" i="18"/>
  <c r="K137" i="18"/>
  <c r="L137" i="18"/>
  <c r="M137" i="18"/>
  <c r="K138" i="18"/>
  <c r="L138" i="18"/>
  <c r="M138" i="18"/>
  <c r="K139" i="18"/>
  <c r="L139" i="18"/>
  <c r="M139" i="18"/>
  <c r="K140" i="18"/>
  <c r="L140" i="18"/>
  <c r="M140" i="18"/>
  <c r="K141" i="18"/>
  <c r="L141" i="18"/>
  <c r="M141" i="18"/>
  <c r="K142" i="18"/>
  <c r="M142" i="18"/>
  <c r="K143" i="18"/>
  <c r="L143" i="18"/>
  <c r="M143" i="18"/>
  <c r="K144" i="18"/>
  <c r="L144" i="18"/>
  <c r="M144" i="18"/>
  <c r="K145" i="18"/>
  <c r="M145" i="18"/>
  <c r="K146" i="18"/>
  <c r="L146" i="18"/>
  <c r="M146" i="18"/>
  <c r="K147" i="18"/>
  <c r="L147" i="18"/>
  <c r="K148" i="18"/>
  <c r="L148" i="18"/>
  <c r="M148" i="18"/>
  <c r="K149" i="18"/>
  <c r="L149" i="18"/>
  <c r="M149" i="18"/>
  <c r="M150" i="18"/>
  <c r="M151" i="18"/>
  <c r="M152" i="18"/>
  <c r="M153" i="18"/>
  <c r="E166" i="18"/>
  <c r="K166" i="18" s="1"/>
  <c r="E165" i="18"/>
  <c r="K165" i="18" s="1"/>
  <c r="E163" i="18"/>
  <c r="E162" i="18"/>
  <c r="K162" i="18" s="1"/>
  <c r="J153" i="18"/>
  <c r="I153" i="18"/>
  <c r="H153" i="18"/>
  <c r="J152" i="18"/>
  <c r="I152" i="18"/>
  <c r="H152" i="18"/>
  <c r="J151" i="18"/>
  <c r="I151" i="18"/>
  <c r="H151" i="18"/>
  <c r="J150" i="18"/>
  <c r="I150" i="18"/>
  <c r="H150" i="18"/>
  <c r="J149" i="18"/>
  <c r="I149" i="18"/>
  <c r="H149" i="18"/>
  <c r="J148" i="18"/>
  <c r="I148" i="18"/>
  <c r="H148" i="18"/>
  <c r="J147" i="18"/>
  <c r="I147" i="18"/>
  <c r="H147" i="18"/>
  <c r="J146" i="18"/>
  <c r="I146" i="18"/>
  <c r="H146" i="18"/>
  <c r="J145" i="18"/>
  <c r="I145" i="18"/>
  <c r="H145" i="18"/>
  <c r="J144" i="18"/>
  <c r="I144" i="18"/>
  <c r="H144" i="18"/>
  <c r="J143" i="18"/>
  <c r="I143" i="18"/>
  <c r="H143" i="18"/>
  <c r="J142" i="18"/>
  <c r="I142" i="18"/>
  <c r="H142" i="18"/>
  <c r="J141" i="18"/>
  <c r="I141" i="18"/>
  <c r="H141" i="18"/>
  <c r="J140" i="18"/>
  <c r="I140" i="18"/>
  <c r="H140" i="18"/>
  <c r="J139" i="18"/>
  <c r="I139" i="18"/>
  <c r="H139" i="18"/>
  <c r="J138" i="18"/>
  <c r="I138" i="18"/>
  <c r="H138" i="18"/>
  <c r="J137" i="18"/>
  <c r="I137" i="18"/>
  <c r="H137" i="18"/>
  <c r="J136" i="18"/>
  <c r="I136" i="18"/>
  <c r="H136" i="18"/>
  <c r="J135" i="18"/>
  <c r="I135" i="18"/>
  <c r="H135" i="18"/>
  <c r="J134" i="18"/>
  <c r="I134" i="18"/>
  <c r="H134" i="18"/>
  <c r="J133" i="18"/>
  <c r="I133" i="18"/>
  <c r="H133" i="18"/>
  <c r="J132" i="18"/>
  <c r="I132" i="18"/>
  <c r="H132" i="18"/>
  <c r="J131" i="18"/>
  <c r="H131" i="18"/>
  <c r="J130" i="18"/>
  <c r="I130" i="18"/>
  <c r="H130" i="18"/>
  <c r="J129" i="18"/>
  <c r="I129" i="18"/>
  <c r="H129" i="18"/>
  <c r="J128" i="18"/>
  <c r="I128" i="18"/>
  <c r="H128" i="18"/>
  <c r="J127" i="18"/>
  <c r="I127" i="18"/>
  <c r="H127" i="18"/>
  <c r="J126" i="18"/>
  <c r="I126" i="18"/>
  <c r="H126" i="18"/>
  <c r="J125" i="18"/>
  <c r="I125" i="18"/>
  <c r="H125" i="18"/>
  <c r="J124" i="18"/>
  <c r="H124" i="18"/>
  <c r="J123" i="18"/>
  <c r="I123" i="18"/>
  <c r="H123" i="18"/>
  <c r="J122" i="18"/>
  <c r="I122" i="18"/>
  <c r="H122" i="18"/>
  <c r="J121" i="18"/>
  <c r="I121" i="18"/>
  <c r="H121" i="18"/>
  <c r="J120" i="18"/>
  <c r="I120" i="18"/>
  <c r="H120" i="18"/>
  <c r="J119" i="18"/>
  <c r="I119" i="18"/>
  <c r="H119" i="18"/>
  <c r="J118" i="18"/>
  <c r="I118" i="18"/>
  <c r="H118" i="18"/>
  <c r="J117" i="18"/>
  <c r="I117" i="18"/>
  <c r="H117" i="18"/>
  <c r="J116" i="18"/>
  <c r="I116" i="18"/>
  <c r="H116" i="18"/>
  <c r="J115" i="18"/>
  <c r="I115" i="18"/>
  <c r="H115" i="18"/>
  <c r="J114" i="18"/>
  <c r="I114" i="18"/>
  <c r="H114" i="18"/>
  <c r="J113" i="18"/>
  <c r="I113" i="18"/>
  <c r="H113" i="18"/>
  <c r="J112" i="18"/>
  <c r="I112" i="18"/>
  <c r="H112" i="18"/>
  <c r="J110" i="18"/>
  <c r="I110" i="18"/>
  <c r="H110" i="18"/>
  <c r="J109" i="18"/>
  <c r="H109" i="18"/>
  <c r="H108" i="18"/>
  <c r="J107" i="18"/>
  <c r="I107" i="18"/>
  <c r="H107" i="18"/>
  <c r="J106" i="18"/>
  <c r="I106" i="18"/>
  <c r="H106" i="18"/>
  <c r="J105" i="18"/>
  <c r="I105" i="18"/>
  <c r="H105" i="18"/>
  <c r="J104" i="18"/>
  <c r="I104" i="18"/>
  <c r="H104" i="18"/>
  <c r="J103" i="18"/>
  <c r="I103" i="18"/>
  <c r="H103" i="18"/>
  <c r="J102" i="18"/>
  <c r="I102" i="18"/>
  <c r="H102" i="18"/>
  <c r="J101" i="18"/>
  <c r="I101" i="18"/>
  <c r="H101" i="18"/>
  <c r="J100" i="18"/>
  <c r="I100" i="18"/>
  <c r="H100" i="18"/>
  <c r="J99" i="18"/>
  <c r="I99" i="18"/>
  <c r="H99" i="18"/>
  <c r="J98" i="18"/>
  <c r="I98" i="18"/>
  <c r="H98" i="18"/>
  <c r="J97" i="18"/>
  <c r="I97" i="18"/>
  <c r="H97" i="18"/>
  <c r="J96" i="18"/>
  <c r="I96" i="18"/>
  <c r="H96" i="18"/>
  <c r="J95" i="18"/>
  <c r="I95" i="18"/>
  <c r="H95" i="18"/>
  <c r="J94" i="18"/>
  <c r="I94" i="18"/>
  <c r="H94" i="18"/>
  <c r="J93" i="18"/>
  <c r="I93" i="18"/>
  <c r="H93" i="18"/>
  <c r="J92" i="18"/>
  <c r="I92" i="18"/>
  <c r="H92" i="18"/>
  <c r="J91" i="18"/>
  <c r="I91" i="18"/>
  <c r="H91" i="18"/>
  <c r="J90" i="18"/>
  <c r="I90" i="18"/>
  <c r="H90" i="18"/>
  <c r="J89" i="18"/>
  <c r="I89" i="18"/>
  <c r="H89" i="18"/>
  <c r="J88" i="18"/>
  <c r="I88" i="18"/>
  <c r="H88" i="18"/>
  <c r="J87" i="18"/>
  <c r="I87" i="18"/>
  <c r="H87" i="18"/>
  <c r="J86" i="18"/>
  <c r="I86" i="18"/>
  <c r="H86" i="18"/>
  <c r="J84" i="18"/>
  <c r="I84" i="18"/>
  <c r="H84" i="18"/>
  <c r="J83" i="18"/>
  <c r="I83" i="18"/>
  <c r="H83" i="18"/>
  <c r="J82" i="18"/>
  <c r="I82" i="18"/>
  <c r="H82" i="18"/>
  <c r="J81" i="18"/>
  <c r="I81" i="18"/>
  <c r="H81" i="18"/>
  <c r="J80" i="18"/>
  <c r="I80" i="18"/>
  <c r="H80" i="18"/>
  <c r="J79" i="18"/>
  <c r="I79" i="18"/>
  <c r="H79" i="18"/>
  <c r="J78" i="18"/>
  <c r="I78" i="18"/>
  <c r="H78" i="18"/>
  <c r="J77" i="18"/>
  <c r="I77" i="18"/>
  <c r="H77" i="18"/>
  <c r="J76" i="18"/>
  <c r="I76" i="18"/>
  <c r="H76" i="18"/>
  <c r="J75" i="18"/>
  <c r="I75" i="18"/>
  <c r="H75" i="18"/>
  <c r="J74" i="18"/>
  <c r="I74" i="18"/>
  <c r="H74" i="18"/>
  <c r="J73" i="18"/>
  <c r="I73" i="18"/>
  <c r="H73" i="18"/>
  <c r="J72" i="18"/>
  <c r="I72" i="18"/>
  <c r="H72" i="18"/>
  <c r="J70" i="18"/>
  <c r="I70" i="18"/>
  <c r="H70" i="18"/>
  <c r="J68" i="18"/>
  <c r="I68" i="18"/>
  <c r="H68" i="18"/>
  <c r="J67" i="18"/>
  <c r="I67" i="18"/>
  <c r="H67" i="18"/>
  <c r="J66" i="18"/>
  <c r="I66" i="18"/>
  <c r="H66" i="18"/>
  <c r="J65" i="18"/>
  <c r="I65" i="18"/>
  <c r="H65" i="18"/>
  <c r="J64" i="18"/>
  <c r="I64" i="18"/>
  <c r="H64" i="18"/>
  <c r="J63" i="18"/>
  <c r="I63" i="18"/>
  <c r="H63" i="18"/>
  <c r="J62" i="18"/>
  <c r="I62" i="18"/>
  <c r="H62" i="18"/>
  <c r="J61" i="18"/>
  <c r="I61" i="18"/>
  <c r="H61" i="18"/>
  <c r="J60" i="18"/>
  <c r="I60" i="18"/>
  <c r="H60" i="18"/>
  <c r="J59" i="18"/>
  <c r="I59" i="18"/>
  <c r="H59" i="18"/>
  <c r="J58" i="18"/>
  <c r="I58" i="18"/>
  <c r="H58" i="18"/>
  <c r="J47" i="18"/>
  <c r="I47" i="18"/>
  <c r="H47" i="18"/>
  <c r="H9" i="18"/>
  <c r="E58" i="18"/>
  <c r="E68" i="18"/>
  <c r="E67" i="18"/>
  <c r="E66" i="18"/>
  <c r="E65" i="18"/>
  <c r="E64" i="18"/>
  <c r="E63" i="18"/>
  <c r="E62" i="18"/>
  <c r="E61" i="18"/>
  <c r="E60" i="18"/>
  <c r="E59" i="18"/>
  <c r="E70" i="18"/>
  <c r="F70" i="18"/>
  <c r="G70" i="18"/>
  <c r="G157" i="18" s="1"/>
  <c r="E149" i="18"/>
  <c r="E147" i="18"/>
  <c r="E146" i="18"/>
  <c r="E145" i="18"/>
  <c r="E144" i="18" s="1"/>
  <c r="E143" i="18"/>
  <c r="E142" i="18"/>
  <c r="E141" i="18"/>
  <c r="E140" i="18"/>
  <c r="E138" i="18"/>
  <c r="E137" i="18"/>
  <c r="E136" i="18"/>
  <c r="E135" i="18"/>
  <c r="E134" i="18"/>
  <c r="E133" i="18" s="1"/>
  <c r="E132" i="18"/>
  <c r="E131" i="18"/>
  <c r="E130" i="18"/>
  <c r="E129" i="18"/>
  <c r="E128" i="18"/>
  <c r="E127" i="18"/>
  <c r="E126" i="18"/>
  <c r="E125" i="18"/>
  <c r="E123" i="18"/>
  <c r="E122" i="18"/>
  <c r="E121" i="18" s="1"/>
  <c r="E120" i="18"/>
  <c r="E119" i="18"/>
  <c r="E118" i="18"/>
  <c r="E117" i="18"/>
  <c r="E116" i="18"/>
  <c r="E115" i="18"/>
  <c r="E114" i="18"/>
  <c r="E113" i="18"/>
  <c r="E110" i="18"/>
  <c r="E109" i="18"/>
  <c r="E107" i="18"/>
  <c r="E106" i="18"/>
  <c r="E105" i="18"/>
  <c r="E104" i="18"/>
  <c r="E103" i="18" s="1"/>
  <c r="E102" i="18"/>
  <c r="E101" i="18"/>
  <c r="E100" i="18"/>
  <c r="E99" i="18"/>
  <c r="E98" i="18"/>
  <c r="E97" i="18"/>
  <c r="E96" i="18"/>
  <c r="E95" i="18"/>
  <c r="E94" i="18"/>
  <c r="E93" i="18"/>
  <c r="E91" i="18"/>
  <c r="E90" i="18"/>
  <c r="E89" i="18"/>
  <c r="E88" i="18"/>
  <c r="E87" i="18"/>
  <c r="E86" i="18" s="1"/>
  <c r="E84" i="18"/>
  <c r="E74" i="18"/>
  <c r="E75" i="18"/>
  <c r="E76" i="18"/>
  <c r="E77" i="18"/>
  <c r="E78" i="18"/>
  <c r="E79" i="18"/>
  <c r="E80" i="18"/>
  <c r="E81" i="18"/>
  <c r="E82" i="18"/>
  <c r="E73" i="18"/>
  <c r="B157" i="18"/>
  <c r="C73" i="18"/>
  <c r="C74" i="18"/>
  <c r="C75" i="18"/>
  <c r="C76" i="18"/>
  <c r="C77" i="18"/>
  <c r="C78" i="18"/>
  <c r="C79" i="18"/>
  <c r="C80" i="18"/>
  <c r="C82" i="18"/>
  <c r="C83" i="18"/>
  <c r="C86" i="18"/>
  <c r="C88" i="18"/>
  <c r="C89" i="18"/>
  <c r="C91" i="18"/>
  <c r="C92" i="18"/>
  <c r="C93" i="18"/>
  <c r="C95" i="18"/>
  <c r="C98" i="18"/>
  <c r="C99" i="18"/>
  <c r="C102" i="18"/>
  <c r="C103" i="18"/>
  <c r="C104" i="18"/>
  <c r="C105" i="18"/>
  <c r="C106" i="18"/>
  <c r="C107" i="18"/>
  <c r="C109" i="18"/>
  <c r="L109" i="18" s="1"/>
  <c r="C110" i="18"/>
  <c r="C112" i="18"/>
  <c r="C113" i="18"/>
  <c r="C114" i="18"/>
  <c r="C115" i="18"/>
  <c r="C117" i="18"/>
  <c r="C118" i="18"/>
  <c r="C120" i="18"/>
  <c r="C121" i="18"/>
  <c r="C122" i="18"/>
  <c r="C123" i="18"/>
  <c r="C131" i="18"/>
  <c r="I131" i="18" s="1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9" i="18"/>
  <c r="C161" i="18"/>
  <c r="C162" i="18"/>
  <c r="C163" i="18"/>
  <c r="C164" i="18"/>
  <c r="C165" i="18"/>
  <c r="L165" i="18" s="1"/>
  <c r="C166" i="18"/>
  <c r="C167" i="18"/>
  <c r="C170" i="18"/>
  <c r="C72" i="18"/>
  <c r="C70" i="18"/>
  <c r="C65" i="18"/>
  <c r="C66" i="18"/>
  <c r="C67" i="18"/>
  <c r="C68" i="18"/>
  <c r="C58" i="18"/>
  <c r="L170" i="18"/>
  <c r="E170" i="18"/>
  <c r="K170" i="18" s="1"/>
  <c r="M169" i="18"/>
  <c r="K169" i="18"/>
  <c r="E169" i="18"/>
  <c r="M168" i="18"/>
  <c r="E168" i="18"/>
  <c r="E167" i="18" s="1"/>
  <c r="M167" i="18"/>
  <c r="G167" i="18"/>
  <c r="F167" i="18"/>
  <c r="D167" i="18"/>
  <c r="D159" i="18" s="1"/>
  <c r="M166" i="18"/>
  <c r="L166" i="18"/>
  <c r="M165" i="18"/>
  <c r="M164" i="18"/>
  <c r="G164" i="18"/>
  <c r="F164" i="18"/>
  <c r="L164" i="18" s="1"/>
  <c r="M163" i="18"/>
  <c r="K163" i="18"/>
  <c r="M162" i="18"/>
  <c r="G161" i="18"/>
  <c r="G159" i="18" s="1"/>
  <c r="F161" i="18"/>
  <c r="E161" i="18"/>
  <c r="K161" i="18" s="1"/>
  <c r="B159" i="18"/>
  <c r="G150" i="18"/>
  <c r="F150" i="18"/>
  <c r="E150" i="18"/>
  <c r="D150" i="18"/>
  <c r="B150" i="18"/>
  <c r="G148" i="18"/>
  <c r="F148" i="18"/>
  <c r="E148" i="18"/>
  <c r="D148" i="18"/>
  <c r="B148" i="18"/>
  <c r="G144" i="18"/>
  <c r="F144" i="18"/>
  <c r="D144" i="18"/>
  <c r="B144" i="18"/>
  <c r="G139" i="18"/>
  <c r="F139" i="18"/>
  <c r="D139" i="18"/>
  <c r="B139" i="18"/>
  <c r="G133" i="18"/>
  <c r="F133" i="18"/>
  <c r="D133" i="18"/>
  <c r="B133" i="18"/>
  <c r="G124" i="18"/>
  <c r="F124" i="18"/>
  <c r="D124" i="18"/>
  <c r="M124" i="18" s="1"/>
  <c r="B124" i="18"/>
  <c r="G121" i="18"/>
  <c r="F121" i="18"/>
  <c r="D121" i="18"/>
  <c r="B121" i="18"/>
  <c r="G112" i="18"/>
  <c r="F112" i="18"/>
  <c r="D112" i="18"/>
  <c r="B112" i="18"/>
  <c r="G108" i="18"/>
  <c r="F108" i="18"/>
  <c r="E108" i="18"/>
  <c r="K108" i="18" s="1"/>
  <c r="D108" i="18"/>
  <c r="C108" i="18" s="1"/>
  <c r="B108" i="18"/>
  <c r="G103" i="18"/>
  <c r="F103" i="18"/>
  <c r="D103" i="18"/>
  <c r="B103" i="18"/>
  <c r="G92" i="18"/>
  <c r="F92" i="18"/>
  <c r="D92" i="18"/>
  <c r="B92" i="18"/>
  <c r="G86" i="18"/>
  <c r="F86" i="18"/>
  <c r="D86" i="18"/>
  <c r="B86" i="18"/>
  <c r="G83" i="18"/>
  <c r="F83" i="18"/>
  <c r="E83" i="18"/>
  <c r="D83" i="18"/>
  <c r="B83" i="18"/>
  <c r="G72" i="18"/>
  <c r="M72" i="18" s="1"/>
  <c r="F72" i="18"/>
  <c r="D72" i="18"/>
  <c r="B72" i="18"/>
  <c r="B155" i="18" s="1"/>
  <c r="J53" i="18"/>
  <c r="I53" i="18"/>
  <c r="H53" i="18"/>
  <c r="E53" i="18"/>
  <c r="B53" i="18"/>
  <c r="J52" i="18"/>
  <c r="I52" i="18"/>
  <c r="E52" i="18"/>
  <c r="H52" i="18" s="1"/>
  <c r="B52" i="18"/>
  <c r="M51" i="18"/>
  <c r="J51" i="18"/>
  <c r="F51" i="18"/>
  <c r="I51" i="18" s="1"/>
  <c r="B51" i="18"/>
  <c r="K51" i="18" s="1"/>
  <c r="J50" i="18"/>
  <c r="I50" i="18"/>
  <c r="E50" i="18"/>
  <c r="H50" i="18" s="1"/>
  <c r="B50" i="18"/>
  <c r="M49" i="18"/>
  <c r="K49" i="18"/>
  <c r="J49" i="18"/>
  <c r="I49" i="18"/>
  <c r="H49" i="18"/>
  <c r="B49" i="18"/>
  <c r="J48" i="18"/>
  <c r="I48" i="18"/>
  <c r="E48" i="18"/>
  <c r="H48" i="18" s="1"/>
  <c r="B48" i="18"/>
  <c r="L47" i="18"/>
  <c r="K47" i="18"/>
  <c r="F47" i="18"/>
  <c r="B47" i="18"/>
  <c r="M45" i="18"/>
  <c r="L45" i="18"/>
  <c r="K45" i="18"/>
  <c r="J45" i="18"/>
  <c r="I45" i="18"/>
  <c r="H45" i="18"/>
  <c r="F45" i="18"/>
  <c r="B45" i="18"/>
  <c r="M44" i="18"/>
  <c r="J44" i="18"/>
  <c r="I44" i="18"/>
  <c r="H44" i="18"/>
  <c r="E44" i="18"/>
  <c r="K44" i="18" s="1"/>
  <c r="B44" i="18"/>
  <c r="M43" i="18"/>
  <c r="J43" i="18"/>
  <c r="I43" i="18"/>
  <c r="E43" i="18"/>
  <c r="K43" i="18" s="1"/>
  <c r="B43" i="18"/>
  <c r="M42" i="18"/>
  <c r="L42" i="18"/>
  <c r="J42" i="18"/>
  <c r="I42" i="18"/>
  <c r="E42" i="18"/>
  <c r="H42" i="18" s="1"/>
  <c r="B42" i="18"/>
  <c r="I41" i="18"/>
  <c r="G41" i="18"/>
  <c r="M41" i="18" s="1"/>
  <c r="F41" i="18"/>
  <c r="E41" i="18" s="1"/>
  <c r="D41" i="18"/>
  <c r="C41" i="18"/>
  <c r="B41" i="18" s="1"/>
  <c r="J40" i="18"/>
  <c r="I40" i="18"/>
  <c r="H40" i="18"/>
  <c r="E40" i="18"/>
  <c r="B40" i="18"/>
  <c r="J39" i="18"/>
  <c r="I39" i="18"/>
  <c r="E39" i="18"/>
  <c r="H39" i="18" s="1"/>
  <c r="B39" i="18"/>
  <c r="J38" i="18"/>
  <c r="I38" i="18"/>
  <c r="E38" i="18"/>
  <c r="B38" i="18"/>
  <c r="J37" i="18"/>
  <c r="F37" i="18"/>
  <c r="F33" i="18" s="1"/>
  <c r="B37" i="18"/>
  <c r="J36" i="18"/>
  <c r="I36" i="18"/>
  <c r="E36" i="18"/>
  <c r="H36" i="18" s="1"/>
  <c r="B36" i="18"/>
  <c r="J35" i="18"/>
  <c r="I35" i="18"/>
  <c r="E35" i="18"/>
  <c r="B35" i="18"/>
  <c r="H35" i="18" s="1"/>
  <c r="J34" i="18"/>
  <c r="I34" i="18"/>
  <c r="H34" i="18"/>
  <c r="E34" i="18"/>
  <c r="B34" i="18"/>
  <c r="J33" i="18"/>
  <c r="G33" i="18"/>
  <c r="D33" i="18"/>
  <c r="C33" i="18"/>
  <c r="B33" i="18"/>
  <c r="J32" i="18"/>
  <c r="I32" i="18"/>
  <c r="H32" i="18"/>
  <c r="E32" i="18"/>
  <c r="B32" i="18"/>
  <c r="J31" i="18"/>
  <c r="I31" i="18"/>
  <c r="F31" i="18"/>
  <c r="B31" i="18"/>
  <c r="H31" i="18" s="1"/>
  <c r="J30" i="18"/>
  <c r="I30" i="18"/>
  <c r="H30" i="18"/>
  <c r="B30" i="18"/>
  <c r="J29" i="18"/>
  <c r="I29" i="18"/>
  <c r="B29" i="18"/>
  <c r="G28" i="18"/>
  <c r="J28" i="18" s="1"/>
  <c r="F28" i="18"/>
  <c r="I28" i="18" s="1"/>
  <c r="E28" i="18"/>
  <c r="D28" i="18"/>
  <c r="C28" i="18"/>
  <c r="B28" i="18" s="1"/>
  <c r="J27" i="18"/>
  <c r="H27" i="18"/>
  <c r="F27" i="18"/>
  <c r="B27" i="18"/>
  <c r="J26" i="18"/>
  <c r="F26" i="18"/>
  <c r="I26" i="18" s="1"/>
  <c r="B26" i="18"/>
  <c r="H26" i="18" s="1"/>
  <c r="J25" i="18"/>
  <c r="H25" i="18"/>
  <c r="F25" i="18"/>
  <c r="I25" i="18" s="1"/>
  <c r="B25" i="18"/>
  <c r="J24" i="18"/>
  <c r="F24" i="18"/>
  <c r="I24" i="18" s="1"/>
  <c r="B24" i="18"/>
  <c r="H24" i="18" s="1"/>
  <c r="J23" i="18"/>
  <c r="I23" i="18"/>
  <c r="F23" i="18"/>
  <c r="F22" i="18" s="1"/>
  <c r="B23" i="18"/>
  <c r="H23" i="18" s="1"/>
  <c r="J22" i="18"/>
  <c r="G22" i="18"/>
  <c r="D22" i="18"/>
  <c r="C22" i="18"/>
  <c r="B22" i="18"/>
  <c r="J21" i="18"/>
  <c r="F21" i="18"/>
  <c r="I21" i="18" s="1"/>
  <c r="B21" i="18"/>
  <c r="J20" i="18"/>
  <c r="F20" i="18"/>
  <c r="I20" i="18" s="1"/>
  <c r="B20" i="18"/>
  <c r="H20" i="18" s="1"/>
  <c r="J19" i="18"/>
  <c r="H19" i="18"/>
  <c r="F19" i="18"/>
  <c r="I19" i="18" s="1"/>
  <c r="B19" i="18"/>
  <c r="J18" i="18"/>
  <c r="I18" i="18"/>
  <c r="H18" i="18"/>
  <c r="F18" i="18"/>
  <c r="B18" i="18"/>
  <c r="J17" i="18"/>
  <c r="H17" i="18"/>
  <c r="F17" i="18"/>
  <c r="B17" i="18"/>
  <c r="H16" i="18"/>
  <c r="G16" i="18"/>
  <c r="E16" i="18"/>
  <c r="D16" i="18"/>
  <c r="C16" i="18"/>
  <c r="B16" i="18"/>
  <c r="J15" i="18"/>
  <c r="H15" i="18"/>
  <c r="F15" i="18"/>
  <c r="I15" i="18" s="1"/>
  <c r="B15" i="18"/>
  <c r="G14" i="18"/>
  <c r="F14" i="18"/>
  <c r="I14" i="18" s="1"/>
  <c r="E14" i="18"/>
  <c r="D14" i="18"/>
  <c r="C14" i="18"/>
  <c r="B14" i="18" s="1"/>
  <c r="J13" i="18"/>
  <c r="H13" i="18"/>
  <c r="F13" i="18"/>
  <c r="B13" i="18"/>
  <c r="J12" i="18"/>
  <c r="I12" i="18"/>
  <c r="E12" i="18"/>
  <c r="B12" i="18"/>
  <c r="G11" i="18"/>
  <c r="D11" i="18"/>
  <c r="C11" i="18"/>
  <c r="B11" i="18" s="1"/>
  <c r="C124" i="18" l="1"/>
  <c r="E155" i="18"/>
  <c r="L108" i="18"/>
  <c r="I108" i="18"/>
  <c r="J108" i="18"/>
  <c r="I109" i="18"/>
  <c r="D155" i="18"/>
  <c r="M108" i="18"/>
  <c r="E164" i="18"/>
  <c r="K164" i="18" s="1"/>
  <c r="F159" i="18"/>
  <c r="L159" i="18" s="1"/>
  <c r="E72" i="18"/>
  <c r="K72" i="18" s="1"/>
  <c r="E92" i="18"/>
  <c r="E112" i="18"/>
  <c r="E139" i="18"/>
  <c r="E124" i="18"/>
  <c r="L72" i="18"/>
  <c r="E33" i="18"/>
  <c r="I33" i="18"/>
  <c r="H28" i="18"/>
  <c r="K167" i="18"/>
  <c r="K41" i="18"/>
  <c r="H41" i="18"/>
  <c r="E22" i="18"/>
  <c r="I22" i="18"/>
  <c r="M159" i="18"/>
  <c r="H14" i="18"/>
  <c r="B9" i="18"/>
  <c r="B70" i="18" s="1"/>
  <c r="H12" i="18"/>
  <c r="L41" i="18"/>
  <c r="J14" i="18"/>
  <c r="F16" i="18"/>
  <c r="L51" i="18"/>
  <c r="I13" i="18"/>
  <c r="I27" i="18"/>
  <c r="H29" i="18"/>
  <c r="J16" i="18"/>
  <c r="H21" i="18"/>
  <c r="H38" i="18"/>
  <c r="L161" i="18"/>
  <c r="K168" i="18"/>
  <c r="F11" i="18"/>
  <c r="D9" i="18"/>
  <c r="D70" i="18" s="1"/>
  <c r="J11" i="18"/>
  <c r="K42" i="18"/>
  <c r="M161" i="18"/>
  <c r="C9" i="18"/>
  <c r="G9" i="18"/>
  <c r="H43" i="18"/>
  <c r="H37" i="18"/>
  <c r="J41" i="18"/>
  <c r="H51" i="18"/>
  <c r="G155" i="18"/>
  <c r="I37" i="18"/>
  <c r="I17" i="18"/>
  <c r="L124" i="18" l="1"/>
  <c r="I124" i="18"/>
  <c r="K155" i="18"/>
  <c r="F155" i="18"/>
  <c r="H155" i="18"/>
  <c r="J155" i="18"/>
  <c r="C155" i="18"/>
  <c r="D157" i="18"/>
  <c r="M155" i="18"/>
  <c r="E159" i="18"/>
  <c r="K159" i="18" s="1"/>
  <c r="F157" i="18"/>
  <c r="E157" i="18"/>
  <c r="K157" i="18" s="1"/>
  <c r="H22" i="18"/>
  <c r="F9" i="18"/>
  <c r="I11" i="18"/>
  <c r="E11" i="18"/>
  <c r="J9" i="18"/>
  <c r="I16" i="18"/>
  <c r="H33" i="18"/>
  <c r="M157" i="18" l="1"/>
  <c r="L155" i="18"/>
  <c r="C157" i="18"/>
  <c r="I155" i="18"/>
  <c r="E9" i="18"/>
  <c r="H11" i="18"/>
  <c r="I9" i="18"/>
  <c r="L157" i="18" l="1"/>
</calcChain>
</file>

<file path=xl/sharedStrings.xml><?xml version="1.0" encoding="utf-8"?>
<sst xmlns="http://schemas.openxmlformats.org/spreadsheetml/2006/main" count="169" uniqueCount="160">
  <si>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</si>
  <si>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</si>
  <si>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</si>
  <si>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</si>
  <si>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</si>
  <si>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Бюджеты муниципальных образований</t>
  </si>
  <si>
    <t>Республиканский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</si>
  <si>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</si>
  <si>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</si>
  <si>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</si>
  <si>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</si>
  <si>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</si>
  <si>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</si>
  <si>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</si>
  <si>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</si>
  <si>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</si>
  <si>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</si>
  <si>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</si>
  <si>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</si>
  <si>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</si>
  <si>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</si>
  <si>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</si>
  <si>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</si>
  <si>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</si>
  <si>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</si>
  <si>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</si>
  <si>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</si>
  <si>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</si>
  <si>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</si>
  <si>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</si>
  <si>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</si>
  <si>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</si>
  <si>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</si>
  <si>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</si>
  <si>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</si>
  <si>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</si>
  <si>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</si>
  <si>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</si>
  <si>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</si>
  <si>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</si>
  <si>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</si>
  <si>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</si>
  <si>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</si>
  <si>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</si>
  <si>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</si>
  <si>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</si>
  <si>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</si>
  <si>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</si>
  <si>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</si>
  <si>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</si>
  <si>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</si>
  <si>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</si>
  <si>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</si>
  <si>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</si>
  <si>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</si>
  <si>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</si>
  <si>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</si>
  <si>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</si>
  <si>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</si>
  <si>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</si>
  <si>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</si>
  <si>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</si>
  <si>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</si>
  <si>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</si>
  <si>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</si>
  <si>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</si>
  <si>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</si>
  <si>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</si>
  <si>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</si>
  <si>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</si>
  <si>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</si>
  <si>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</si>
  <si>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</si>
  <si>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</si>
  <si>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</si>
  <si>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</si>
  <si>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</si>
  <si>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</si>
  <si>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</si>
  <si>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</si>
  <si>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</si>
  <si>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</si>
  <si>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</si>
  <si>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</si>
  <si>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</si>
  <si>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</si>
  <si>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</si>
  <si>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</si>
  <si>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</si>
  <si>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</si>
  <si>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</si>
  <si>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</si>
  <si>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</si>
  <si>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</si>
  <si>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</si>
  <si>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</si>
  <si>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</si>
  <si>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</si>
  <si>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</si>
  <si>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</si>
  <si>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</si>
  <si>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</si>
  <si>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</si>
  <si>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</si>
  <si>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</si>
  <si>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</si>
  <si>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</si>
  <si>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</si>
  <si>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</si>
  <si>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</si>
  <si>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</si>
  <si>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</si>
  <si>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</si>
  <si>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</si>
  <si>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</si>
  <si>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</si>
  <si>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</si>
  <si>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</si>
  <si>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</si>
  <si>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</si>
  <si>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</si>
  <si>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</si>
  <si>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</si>
  <si>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</si>
  <si>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</si>
  <si>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</si>
  <si>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</si>
  <si>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</si>
  <si>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</si>
  <si>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</si>
  <si>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</si>
  <si>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</si>
  <si>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</si>
  <si>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</si>
  <si>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</si>
  <si>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</si>
  <si>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Изменение остатков средств</t>
  </si>
  <si>
    <t>Прикладные научные исследования в области национальной экономики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</si>
  <si>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</si>
  <si>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</si>
  <si>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Миграционная политика</t>
  </si>
  <si>
    <t>Сбор, удаление отходов и очистка сточных вод</t>
  </si>
  <si>
    <t>Санитарно-эпидемиологическое благополучие</t>
  </si>
  <si>
    <t>Налог на профессиональный доход</t>
  </si>
  <si>
    <t>Прочие межбюджетные трансферты общего характера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</si>
  <si>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</si>
  <si>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</si>
  <si>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Доходы от реализации недвижимого имущества бюджетных, автономных учреждений, находящегося в собственности субъекта Российской Федерации, в части реализации основных средств</t>
  </si>
  <si>
    <t>Доходы от операций по управлению остатками средств на едином кзначейском счете, зачисляемые в бюджеты субъектов Российской Федерации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</si>
  <si>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</si>
  <si>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</si>
  <si>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Прикладные научные исследования в области охраны окружающей среды</t>
  </si>
  <si>
    <t>ОТКЛОНЕНИЕ</t>
  </si>
  <si>
    <t>Прикладные научные исследования в области общегосударственных вопросов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</si>
  <si>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</si>
  <si>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ПОСТУПЛЕНИЯ (ПЕРЕЧИСЛЕНИЯ) ПО УРЕГУЛИРОВАНИЮ РАСЧЕТОВ МЕЖДУ БЮДЖЕТАМИ БЮДЖЕТНОЙ СИСТЕМЫ РОССИЙСКОЙ ФЕДЕРАЦИИ</t>
  </si>
  <si>
    <t>Другие вопросы в области национальной обороны</t>
  </si>
  <si>
    <t>ОЦЕНКА ОЖИДАЕМОГО ИСПОЛНЕНИЯ КОНСОЛИДИРОВАННОГО И РЕСПУБЛИКАНСКОГО БЮДЖЕТОВ РЕСПУБЛИКИ ТЫВА ЗА 2024 ГОД ПО КЛАССИФИКАЦИИ ДОХОДОВ И РАСХОДОВ БЮДЖЕТА</t>
  </si>
  <si>
    <t>Ожидаемое исполнение за 2024 год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</si>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</sst>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[Red]\-#,##0.0\ "/>
    <numFmt numFmtId="166" formatCode="#,##0_ ;[Red]\-#,##0\ "/>
    <numFmt numFmtId="167" formatCode="#,##0;[Red]\-#,##0"/>
  </numFmts>
  <fonts count="10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right" vertical="center"/>
    </xf>
    <xf numFmtId="9" fontId="2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67" fontId="9" fillId="0" borderId="0" xfId="0" applyNumberFormat="1" applyFont="1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colors>
    <mruColors>
      <color rgb="FFCCFF99"/>
      <color rgb="FF0000FF"/>
      <color rgb="FFCC00FF"/>
      <color rgb="FFFF00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3"/>
  <sheetViews>
    <sheetView tabSelected="1" view="pageBreakPreview" zoomScale="70" zoomScaleNormal="90" zoomScaleSheetLayoutView="70" workbookViewId="0">
      <pane xSplit="1" ySplit="6" topLeftCell="B148" activePane="bottomRight" state="frozen"/>
      <selection pane="topRight" activeCell="B1" sqref="B1"/>
      <selection pane="bottomLeft" activeCell="A7" sqref="A7"/>
      <selection pane="bottomRight" activeCell="A2" sqref="A2:M2"/>
    </sheetView>
  </sheetViews>
  <sheetFormatPr defaultRowHeight="15.75" x14ac:dyDescent="0.2"/>
  <cols>
    <col min="1" max="1" width="72.5703125" style="2" customWidth="1"/>
    <col min="2" max="2" width="21.42578125" style="1" bestFit="1" customWidth="1"/>
    <col min="3" max="3" width="18.28515625" style="1" bestFit="1" customWidth="1"/>
    <col min="4" max="4" width="19.42578125" style="1" bestFit="1" customWidth="1"/>
    <col min="5" max="5" width="19.5703125" style="1" customWidth="1"/>
    <col min="6" max="6" width="18.28515625" style="1" customWidth="1"/>
    <col min="7" max="10" width="19.42578125" style="1" customWidth="1"/>
    <col min="11" max="11" width="22.7109375" style="16" customWidth="1"/>
    <col min="12" max="12" width="18.28515625" style="16" customWidth="1"/>
    <col min="13" max="13" width="19.42578125" style="16" customWidth="1"/>
    <col min="14" max="16384" width="9.140625" style="1"/>
  </cols>
  <sheetData>
    <row r="2" spans="1:13" ht="29.25" customHeight="1" x14ac:dyDescent="0.2">
      <c r="A2" s="43" t="s">
        <v>157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6.5" thickBot="1" x14ac:dyDescent="0.25">
      <c r="E4" s="10"/>
      <c r="F4" s="10"/>
      <c r="G4" s="10"/>
      <c r="M4" s="40" t="s">
        <v>0</v>
      </c>
    </row>
    <row r="5" spans="1:13" ht="16.5" thickBot="1" x14ac:dyDescent="0.25">
      <c r="A5" s="44" t="s">
        <v>1</v>
      </c>
      <c r="B5" s="46" t="s">
        <v>2</v>
      </c>
      <c r="C5" s="47"/>
      <c r="D5" s="47"/>
      <c r="E5" s="47" t="s">
        <v>158</v>
      </c>
      <c r="F5" s="47"/>
      <c r="G5" s="47"/>
      <c r="H5" s="48" t="s">
        <v>152</v>
      </c>
      <c r="I5" s="49"/>
      <c r="J5" s="50"/>
      <c r="K5" s="51" t="s">
        <v>3</v>
      </c>
      <c r="L5" s="51"/>
      <c r="M5" s="52"/>
    </row>
    <row r="6" spans="1:13" s="3" customFormat="1" ht="48" thickBot="1" x14ac:dyDescent="0.25">
      <c r="A6" s="45"/>
      <c r="B6" s="20" t="s">
        <v>4</v>
      </c>
      <c r="C6" s="21" t="s">
        <v>5</v>
      </c>
      <c r="D6" s="21" t="s">
        <v>6</v>
      </c>
      <c r="E6" s="21" t="s">
        <v>4</v>
      </c>
      <c r="F6" s="21" t="s">
        <v>5</v>
      </c>
      <c r="G6" s="21" t="s">
        <v>6</v>
      </c>
      <c r="H6" s="21" t="s">
        <v>4</v>
      </c>
      <c r="I6" s="21" t="s">
        <v>5</v>
      </c>
      <c r="J6" s="21" t="s">
        <v>6</v>
      </c>
      <c r="K6" s="22" t="s">
        <v>4</v>
      </c>
      <c r="L6" s="22" t="s">
        <v>5</v>
      </c>
      <c r="M6" s="23" t="s">
        <v>6</v>
      </c>
    </row>
    <row r="7" spans="1:13" s="4" customFormat="1" ht="13.5" thickBot="1" x14ac:dyDescent="0.25">
      <c r="A7" s="24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/>
      <c r="I7" s="25"/>
      <c r="J7" s="25"/>
      <c r="K7" s="26">
        <v>8</v>
      </c>
      <c r="L7" s="26">
        <v>9</v>
      </c>
      <c r="M7" s="27">
        <v>10</v>
      </c>
    </row>
    <row r="8" spans="1:13" s="3" customFormat="1" x14ac:dyDescent="0.2">
      <c r="A8" s="11"/>
      <c r="B8" s="11"/>
      <c r="C8" s="11"/>
      <c r="D8" s="11"/>
      <c r="E8" s="42"/>
      <c r="F8" s="11"/>
      <c r="G8" s="11"/>
      <c r="H8" s="11"/>
      <c r="I8" s="11"/>
      <c r="J8" s="11"/>
      <c r="K8" s="18"/>
      <c r="L8" s="18"/>
      <c r="M8" s="18"/>
    </row>
    <row r="9" spans="1:13" s="5" customFormat="1" x14ac:dyDescent="0.2">
      <c r="A9" s="6" t="s">
        <v>7</v>
      </c>
      <c r="B9" s="29">
        <f t="shared" ref="B9:G9" si="0">B11+B14+B16+B22+B28+B31+B32+B33+B41+B45+B47+B49+B51+B53</f>
        <v>14259019</v>
      </c>
      <c r="C9" s="29">
        <f t="shared" si="0"/>
        <v>3832168</v>
      </c>
      <c r="D9" s="29">
        <f t="shared" si="0"/>
        <v>10426851</v>
      </c>
      <c r="E9" s="29">
        <f t="shared" si="0"/>
        <v>14709278</v>
      </c>
      <c r="F9" s="29">
        <f>F11+F14+F16+F22+F28+F31+F32+F33+F41+F45+F47+F49+F51+F53</f>
        <v>4024254</v>
      </c>
      <c r="G9" s="29">
        <f t="shared" si="0"/>
        <v>10685024</v>
      </c>
      <c r="H9" s="17">
        <f>E9-B9</f>
        <v>450259</v>
      </c>
      <c r="I9" s="17">
        <f t="shared" ref="I9:J9" si="1">F9-C9</f>
        <v>192086</v>
      </c>
      <c r="J9" s="17">
        <f t="shared" si="1"/>
        <v>258173</v>
      </c>
      <c r="K9" s="30">
        <f t="shared" ref="K9:K38" si="2">E9/B9</f>
        <v>1.0315771372490632</v>
      </c>
      <c r="L9" s="30">
        <f t="shared" ref="L9:L38" si="3">F9/C9</f>
        <v>1.050124629191622</v>
      </c>
      <c r="M9" s="30">
        <f t="shared" ref="M9:M38" si="4">G9/D9</f>
        <v>1.0247603998561023</v>
      </c>
    </row>
    <row r="10" spans="1:13" s="5" customFormat="1" x14ac:dyDescent="0.2">
      <c r="A10" s="6"/>
      <c r="B10" s="31"/>
      <c r="C10" s="31"/>
      <c r="D10" s="31"/>
      <c r="E10" s="31"/>
      <c r="F10" s="31"/>
      <c r="G10" s="31"/>
      <c r="H10" s="32"/>
      <c r="I10" s="32"/>
      <c r="J10" s="32"/>
      <c r="K10" s="33"/>
      <c r="L10" s="33"/>
      <c r="M10" s="33"/>
    </row>
    <row r="11" spans="1:13" s="5" customFormat="1" x14ac:dyDescent="0.2">
      <c r="A11" s="6" t="s">
        <v>8</v>
      </c>
      <c r="B11" s="29">
        <f>C11+D11</f>
        <v>8688488</v>
      </c>
      <c r="C11" s="29">
        <f t="shared" ref="C11:G11" si="5">SUM(C12:C13)</f>
        <v>2321472</v>
      </c>
      <c r="D11" s="29">
        <f t="shared" si="5"/>
        <v>6367016</v>
      </c>
      <c r="E11" s="29">
        <f>F11+G11</f>
        <v>9071196</v>
      </c>
      <c r="F11" s="29">
        <f t="shared" si="5"/>
        <v>2370663</v>
      </c>
      <c r="G11" s="29">
        <f t="shared" si="5"/>
        <v>6700533</v>
      </c>
      <c r="H11" s="17">
        <f t="shared" ref="H11:J53" si="6">E11-B11</f>
        <v>382708</v>
      </c>
      <c r="I11" s="17">
        <f t="shared" si="6"/>
        <v>49191</v>
      </c>
      <c r="J11" s="17">
        <f t="shared" si="6"/>
        <v>333517</v>
      </c>
      <c r="K11" s="30">
        <f t="shared" si="2"/>
        <v>1.0440477100273373</v>
      </c>
      <c r="L11" s="30">
        <f t="shared" si="3"/>
        <v>1.0211895728227607</v>
      </c>
      <c r="M11" s="30">
        <f t="shared" si="4"/>
        <v>1.0523819949565072</v>
      </c>
    </row>
    <row r="12" spans="1:13" x14ac:dyDescent="0.2">
      <c r="A12" s="7" t="s">
        <v>9</v>
      </c>
      <c r="B12" s="31">
        <f>C12+D12</f>
        <v>1245015</v>
      </c>
      <c r="C12" s="31">
        <v>0</v>
      </c>
      <c r="D12" s="31">
        <v>1245015</v>
      </c>
      <c r="E12" s="31">
        <f>F12+G12</f>
        <v>1303015</v>
      </c>
      <c r="F12" s="31">
        <v>0</v>
      </c>
      <c r="G12" s="31">
        <v>1303015</v>
      </c>
      <c r="H12" s="32">
        <f t="shared" si="6"/>
        <v>58000</v>
      </c>
      <c r="I12" s="32">
        <f t="shared" si="6"/>
        <v>0</v>
      </c>
      <c r="J12" s="32">
        <f t="shared" si="6"/>
        <v>58000</v>
      </c>
      <c r="K12" s="33">
        <f t="shared" si="2"/>
        <v>1.0465857841070187</v>
      </c>
      <c r="L12" s="33"/>
      <c r="M12" s="33">
        <f t="shared" si="4"/>
        <v>1.0465857841070187</v>
      </c>
    </row>
    <row r="13" spans="1:13" x14ac:dyDescent="0.2">
      <c r="A13" s="7" t="s">
        <v>10</v>
      </c>
      <c r="B13" s="31">
        <f t="shared" ref="B13:B53" si="7">C13+D13</f>
        <v>7443473</v>
      </c>
      <c r="C13" s="31">
        <v>2321472</v>
      </c>
      <c r="D13" s="31">
        <v>5122001</v>
      </c>
      <c r="E13" s="31">
        <v>7768181</v>
      </c>
      <c r="F13" s="31">
        <f>E13-G13</f>
        <v>2370663</v>
      </c>
      <c r="G13" s="31">
        <v>5397518</v>
      </c>
      <c r="H13" s="32">
        <f t="shared" si="6"/>
        <v>324708</v>
      </c>
      <c r="I13" s="32">
        <f t="shared" si="6"/>
        <v>49191</v>
      </c>
      <c r="J13" s="32">
        <f t="shared" si="6"/>
        <v>275517</v>
      </c>
      <c r="K13" s="33">
        <f t="shared" si="2"/>
        <v>1.0436231850374147</v>
      </c>
      <c r="L13" s="33">
        <f t="shared" si="3"/>
        <v>1.0211895728227607</v>
      </c>
      <c r="M13" s="33">
        <f t="shared" si="4"/>
        <v>1.0537908914894785</v>
      </c>
    </row>
    <row r="14" spans="1:13" s="5" customFormat="1" ht="31.5" x14ac:dyDescent="0.2">
      <c r="A14" s="6" t="s">
        <v>11</v>
      </c>
      <c r="B14" s="29">
        <f t="shared" si="7"/>
        <v>1912346</v>
      </c>
      <c r="C14" s="29">
        <f t="shared" ref="C14:G14" si="8">C15</f>
        <v>130885</v>
      </c>
      <c r="D14" s="29">
        <f t="shared" si="8"/>
        <v>1781461</v>
      </c>
      <c r="E14" s="29">
        <f>F14+G14</f>
        <v>1995225</v>
      </c>
      <c r="F14" s="29">
        <f t="shared" si="8"/>
        <v>135768</v>
      </c>
      <c r="G14" s="29">
        <f t="shared" si="8"/>
        <v>1859457</v>
      </c>
      <c r="H14" s="17">
        <f t="shared" si="6"/>
        <v>82879</v>
      </c>
      <c r="I14" s="17">
        <f t="shared" si="6"/>
        <v>4883</v>
      </c>
      <c r="J14" s="17">
        <f t="shared" si="6"/>
        <v>77996</v>
      </c>
      <c r="K14" s="30">
        <f t="shared" si="2"/>
        <v>1.0433389146106404</v>
      </c>
      <c r="L14" s="30">
        <f t="shared" si="3"/>
        <v>1.0373075600718187</v>
      </c>
      <c r="M14" s="30">
        <f t="shared" si="4"/>
        <v>1.0437820418184849</v>
      </c>
    </row>
    <row r="15" spans="1:13" ht="31.5" x14ac:dyDescent="0.2">
      <c r="A15" s="7" t="s">
        <v>12</v>
      </c>
      <c r="B15" s="31">
        <f t="shared" si="7"/>
        <v>1912346</v>
      </c>
      <c r="C15" s="31">
        <v>130885</v>
      </c>
      <c r="D15" s="31">
        <v>1781461</v>
      </c>
      <c r="E15" s="31">
        <v>1995225</v>
      </c>
      <c r="F15" s="31">
        <f>E15-G15</f>
        <v>135768</v>
      </c>
      <c r="G15" s="31">
        <v>1859457</v>
      </c>
      <c r="H15" s="32">
        <f t="shared" si="6"/>
        <v>82879</v>
      </c>
      <c r="I15" s="32">
        <f t="shared" si="6"/>
        <v>4883</v>
      </c>
      <c r="J15" s="32">
        <f t="shared" si="6"/>
        <v>77996</v>
      </c>
      <c r="K15" s="33">
        <f t="shared" si="2"/>
        <v>1.0433389146106404</v>
      </c>
      <c r="L15" s="33">
        <f t="shared" si="3"/>
        <v>1.0373075600718187</v>
      </c>
      <c r="M15" s="33">
        <f t="shared" si="4"/>
        <v>1.0437820418184849</v>
      </c>
    </row>
    <row r="16" spans="1:13" s="5" customFormat="1" x14ac:dyDescent="0.2">
      <c r="A16" s="6" t="s">
        <v>13</v>
      </c>
      <c r="B16" s="29">
        <f t="shared" si="7"/>
        <v>684551</v>
      </c>
      <c r="C16" s="29">
        <f t="shared" ref="C16:G16" si="9">SUM(C17:C21)</f>
        <v>669995</v>
      </c>
      <c r="D16" s="29">
        <f t="shared" si="9"/>
        <v>14556</v>
      </c>
      <c r="E16" s="29">
        <f>SUM(E17:E21)</f>
        <v>804872</v>
      </c>
      <c r="F16" s="29">
        <f t="shared" si="9"/>
        <v>770040</v>
      </c>
      <c r="G16" s="29">
        <f t="shared" si="9"/>
        <v>34832</v>
      </c>
      <c r="H16" s="17">
        <f t="shared" si="6"/>
        <v>120321</v>
      </c>
      <c r="I16" s="17">
        <f t="shared" si="6"/>
        <v>100045</v>
      </c>
      <c r="J16" s="17">
        <f t="shared" si="6"/>
        <v>20276</v>
      </c>
      <c r="K16" s="30">
        <f t="shared" si="2"/>
        <v>1.1757663052131981</v>
      </c>
      <c r="L16" s="30">
        <f t="shared" si="3"/>
        <v>1.1493220098657453</v>
      </c>
      <c r="M16" s="30">
        <f t="shared" si="4"/>
        <v>2.3929651003022809</v>
      </c>
    </row>
    <row r="17" spans="1:13" ht="31.5" x14ac:dyDescent="0.2">
      <c r="A17" s="7" t="s">
        <v>14</v>
      </c>
      <c r="B17" s="31">
        <f t="shared" si="7"/>
        <v>621019</v>
      </c>
      <c r="C17" s="31">
        <v>621019</v>
      </c>
      <c r="D17" s="31">
        <v>0</v>
      </c>
      <c r="E17" s="31">
        <v>720980</v>
      </c>
      <c r="F17" s="31">
        <f>E17-G17</f>
        <v>720980</v>
      </c>
      <c r="G17" s="31">
        <v>0</v>
      </c>
      <c r="H17" s="32">
        <f t="shared" si="6"/>
        <v>99961</v>
      </c>
      <c r="I17" s="32">
        <f t="shared" si="6"/>
        <v>99961</v>
      </c>
      <c r="J17" s="32">
        <f t="shared" si="6"/>
        <v>0</v>
      </c>
      <c r="K17" s="33">
        <f t="shared" si="2"/>
        <v>1.1609628690909617</v>
      </c>
      <c r="L17" s="33">
        <f t="shared" si="3"/>
        <v>1.1609628690909617</v>
      </c>
      <c r="M17" s="33"/>
    </row>
    <row r="18" spans="1:13" ht="31.5" x14ac:dyDescent="0.2">
      <c r="A18" s="7" t="s">
        <v>15</v>
      </c>
      <c r="B18" s="31">
        <f t="shared" si="7"/>
        <v>96</v>
      </c>
      <c r="C18" s="31">
        <v>96</v>
      </c>
      <c r="D18" s="31">
        <v>0</v>
      </c>
      <c r="E18" s="31">
        <v>647</v>
      </c>
      <c r="F18" s="31">
        <f t="shared" ref="F18:F21" si="10">E18-G18</f>
        <v>647</v>
      </c>
      <c r="G18" s="31">
        <v>0</v>
      </c>
      <c r="H18" s="32">
        <f t="shared" si="6"/>
        <v>551</v>
      </c>
      <c r="I18" s="32">
        <f t="shared" si="6"/>
        <v>551</v>
      </c>
      <c r="J18" s="32">
        <f t="shared" si="6"/>
        <v>0</v>
      </c>
      <c r="K18" s="33">
        <f t="shared" si="2"/>
        <v>6.739583333333333</v>
      </c>
      <c r="L18" s="33">
        <f t="shared" si="3"/>
        <v>6.739583333333333</v>
      </c>
      <c r="M18" s="33"/>
    </row>
    <row r="19" spans="1:13" x14ac:dyDescent="0.2">
      <c r="A19" s="7" t="s">
        <v>16</v>
      </c>
      <c r="B19" s="31">
        <f t="shared" si="7"/>
        <v>6542</v>
      </c>
      <c r="C19" s="31">
        <v>6542</v>
      </c>
      <c r="D19" s="31">
        <v>0</v>
      </c>
      <c r="E19" s="31">
        <v>6426</v>
      </c>
      <c r="F19" s="31">
        <f t="shared" si="10"/>
        <v>6426</v>
      </c>
      <c r="G19" s="31">
        <v>0</v>
      </c>
      <c r="H19" s="32">
        <f t="shared" si="6"/>
        <v>-116</v>
      </c>
      <c r="I19" s="32">
        <f t="shared" si="6"/>
        <v>-116</v>
      </c>
      <c r="J19" s="32">
        <f t="shared" si="6"/>
        <v>0</v>
      </c>
      <c r="K19" s="33">
        <f t="shared" si="2"/>
        <v>0.98226841944359522</v>
      </c>
      <c r="L19" s="33">
        <f t="shared" si="3"/>
        <v>0.98226841944359522</v>
      </c>
      <c r="M19" s="33"/>
    </row>
    <row r="20" spans="1:13" ht="31.5" x14ac:dyDescent="0.2">
      <c r="A20" s="7" t="s">
        <v>17</v>
      </c>
      <c r="B20" s="31">
        <f t="shared" si="7"/>
        <v>42338</v>
      </c>
      <c r="C20" s="31">
        <v>42338</v>
      </c>
      <c r="D20" s="31">
        <v>0</v>
      </c>
      <c r="E20" s="31">
        <v>41987</v>
      </c>
      <c r="F20" s="31">
        <f t="shared" si="10"/>
        <v>41987</v>
      </c>
      <c r="G20" s="31">
        <v>0</v>
      </c>
      <c r="H20" s="32">
        <f t="shared" si="6"/>
        <v>-351</v>
      </c>
      <c r="I20" s="32">
        <f t="shared" si="6"/>
        <v>-351</v>
      </c>
      <c r="J20" s="32">
        <f t="shared" si="6"/>
        <v>0</v>
      </c>
      <c r="K20" s="33">
        <f t="shared" si="2"/>
        <v>0.99170957532240545</v>
      </c>
      <c r="L20" s="33">
        <f t="shared" si="3"/>
        <v>0.99170957532240545</v>
      </c>
      <c r="M20" s="33"/>
    </row>
    <row r="21" spans="1:13" x14ac:dyDescent="0.2">
      <c r="A21" s="7" t="s">
        <v>143</v>
      </c>
      <c r="B21" s="31">
        <f t="shared" si="7"/>
        <v>14556</v>
      </c>
      <c r="C21" s="31">
        <v>0</v>
      </c>
      <c r="D21" s="31">
        <v>14556</v>
      </c>
      <c r="E21" s="31">
        <v>34832</v>
      </c>
      <c r="F21" s="31">
        <f t="shared" si="10"/>
        <v>0</v>
      </c>
      <c r="G21" s="31">
        <v>34832</v>
      </c>
      <c r="H21" s="32">
        <f t="shared" si="6"/>
        <v>20276</v>
      </c>
      <c r="I21" s="32">
        <f t="shared" si="6"/>
        <v>0</v>
      </c>
      <c r="J21" s="32">
        <f t="shared" si="6"/>
        <v>20276</v>
      </c>
      <c r="K21" s="33">
        <f t="shared" si="2"/>
        <v>2.3929651003022809</v>
      </c>
      <c r="L21" s="33"/>
      <c r="M21" s="33">
        <f t="shared" si="4"/>
        <v>2.3929651003022809</v>
      </c>
    </row>
    <row r="22" spans="1:13" s="5" customFormat="1" x14ac:dyDescent="0.2">
      <c r="A22" s="6" t="s">
        <v>18</v>
      </c>
      <c r="B22" s="29">
        <f t="shared" si="7"/>
        <v>891845</v>
      </c>
      <c r="C22" s="29">
        <f t="shared" ref="C22:G22" si="11">SUM(C23:C27)</f>
        <v>307059</v>
      </c>
      <c r="D22" s="29">
        <f t="shared" si="11"/>
        <v>584786</v>
      </c>
      <c r="E22" s="29">
        <f t="shared" ref="E22:E53" si="12">F22+G22</f>
        <v>914435</v>
      </c>
      <c r="F22" s="29">
        <f t="shared" si="11"/>
        <v>312792</v>
      </c>
      <c r="G22" s="29">
        <f t="shared" si="11"/>
        <v>601643</v>
      </c>
      <c r="H22" s="17">
        <f t="shared" si="6"/>
        <v>22590</v>
      </c>
      <c r="I22" s="17">
        <f t="shared" si="6"/>
        <v>5733</v>
      </c>
      <c r="J22" s="17">
        <f t="shared" si="6"/>
        <v>16857</v>
      </c>
      <c r="K22" s="30">
        <f t="shared" si="2"/>
        <v>1.025329513536545</v>
      </c>
      <c r="L22" s="30">
        <f t="shared" si="3"/>
        <v>1.0186706789248972</v>
      </c>
      <c r="M22" s="30">
        <f t="shared" si="4"/>
        <v>1.0288259294853159</v>
      </c>
    </row>
    <row r="23" spans="1:13" x14ac:dyDescent="0.2">
      <c r="A23" s="7" t="s">
        <v>19</v>
      </c>
      <c r="B23" s="31">
        <f t="shared" si="7"/>
        <v>48654</v>
      </c>
      <c r="C23" s="31">
        <v>48654</v>
      </c>
      <c r="D23" s="31">
        <v>0</v>
      </c>
      <c r="E23" s="31">
        <v>53530</v>
      </c>
      <c r="F23" s="31">
        <f t="shared" ref="F23:F26" si="13">E23-G23</f>
        <v>53530</v>
      </c>
      <c r="G23" s="31">
        <v>0</v>
      </c>
      <c r="H23" s="32">
        <f t="shared" si="6"/>
        <v>4876</v>
      </c>
      <c r="I23" s="32">
        <f t="shared" si="6"/>
        <v>4876</v>
      </c>
      <c r="J23" s="32">
        <f t="shared" si="6"/>
        <v>0</v>
      </c>
      <c r="K23" s="33">
        <f t="shared" si="2"/>
        <v>1.1002178649237473</v>
      </c>
      <c r="L23" s="33">
        <f t="shared" si="3"/>
        <v>1.1002178649237473</v>
      </c>
      <c r="M23" s="33"/>
    </row>
    <row r="24" spans="1:13" x14ac:dyDescent="0.2">
      <c r="A24" s="7" t="s">
        <v>20</v>
      </c>
      <c r="B24" s="31">
        <f t="shared" si="7"/>
        <v>490776</v>
      </c>
      <c r="C24" s="31">
        <v>126708</v>
      </c>
      <c r="D24" s="31">
        <v>364068</v>
      </c>
      <c r="E24" s="31">
        <v>490600</v>
      </c>
      <c r="F24" s="31">
        <f t="shared" si="13"/>
        <v>126532</v>
      </c>
      <c r="G24" s="31">
        <v>364068</v>
      </c>
      <c r="H24" s="32">
        <f t="shared" si="6"/>
        <v>-176</v>
      </c>
      <c r="I24" s="32">
        <f t="shared" si="6"/>
        <v>-176</v>
      </c>
      <c r="J24" s="32">
        <f t="shared" si="6"/>
        <v>0</v>
      </c>
      <c r="K24" s="33">
        <f t="shared" si="2"/>
        <v>0.99964138425676885</v>
      </c>
      <c r="L24" s="33">
        <f t="shared" si="3"/>
        <v>0.99861097957508604</v>
      </c>
      <c r="M24" s="33">
        <f t="shared" si="4"/>
        <v>1</v>
      </c>
    </row>
    <row r="25" spans="1:13" x14ac:dyDescent="0.2">
      <c r="A25" s="7" t="s">
        <v>21</v>
      </c>
      <c r="B25" s="31">
        <f t="shared" si="7"/>
        <v>220718</v>
      </c>
      <c r="C25" s="31">
        <v>0</v>
      </c>
      <c r="D25" s="31">
        <v>220718</v>
      </c>
      <c r="E25" s="31">
        <v>237575</v>
      </c>
      <c r="F25" s="31">
        <f t="shared" si="13"/>
        <v>0</v>
      </c>
      <c r="G25" s="31">
        <v>237575</v>
      </c>
      <c r="H25" s="32">
        <f t="shared" si="6"/>
        <v>16857</v>
      </c>
      <c r="I25" s="32">
        <f t="shared" si="6"/>
        <v>0</v>
      </c>
      <c r="J25" s="32">
        <f t="shared" si="6"/>
        <v>16857</v>
      </c>
      <c r="K25" s="33">
        <f t="shared" si="2"/>
        <v>1.0763734720321858</v>
      </c>
      <c r="L25" s="33"/>
      <c r="M25" s="33">
        <f t="shared" si="4"/>
        <v>1.0763734720321858</v>
      </c>
    </row>
    <row r="26" spans="1:13" x14ac:dyDescent="0.2">
      <c r="A26" s="7" t="s">
        <v>138</v>
      </c>
      <c r="B26" s="31">
        <f t="shared" si="7"/>
        <v>0</v>
      </c>
      <c r="C26" s="31">
        <v>0</v>
      </c>
      <c r="D26" s="31">
        <v>0</v>
      </c>
      <c r="E26" s="31">
        <v>0</v>
      </c>
      <c r="F26" s="31">
        <f t="shared" si="13"/>
        <v>0</v>
      </c>
      <c r="G26" s="31"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3"/>
      <c r="L26" s="33"/>
      <c r="M26" s="33"/>
    </row>
    <row r="27" spans="1:13" x14ac:dyDescent="0.2">
      <c r="A27" s="7" t="s">
        <v>22</v>
      </c>
      <c r="B27" s="31">
        <f t="shared" si="7"/>
        <v>131697</v>
      </c>
      <c r="C27" s="31">
        <v>131697</v>
      </c>
      <c r="D27" s="31">
        <v>0</v>
      </c>
      <c r="E27" s="31">
        <v>132730</v>
      </c>
      <c r="F27" s="31">
        <f>E27-G27</f>
        <v>132730</v>
      </c>
      <c r="G27" s="31">
        <v>0</v>
      </c>
      <c r="H27" s="32">
        <f t="shared" si="6"/>
        <v>1033</v>
      </c>
      <c r="I27" s="32">
        <f t="shared" si="6"/>
        <v>1033</v>
      </c>
      <c r="J27" s="32">
        <f t="shared" si="6"/>
        <v>0</v>
      </c>
      <c r="K27" s="33">
        <f t="shared" si="2"/>
        <v>1.0078437625762167</v>
      </c>
      <c r="L27" s="33">
        <f t="shared" si="3"/>
        <v>1.0078437625762167</v>
      </c>
      <c r="M27" s="33"/>
    </row>
    <row r="28" spans="1:13" s="5" customFormat="1" ht="31.5" x14ac:dyDescent="0.2">
      <c r="A28" s="6" t="s">
        <v>23</v>
      </c>
      <c r="B28" s="29">
        <f t="shared" si="7"/>
        <v>654792</v>
      </c>
      <c r="C28" s="29">
        <f t="shared" ref="C28:G28" si="14">SUM(C29:C30)</f>
        <v>0</v>
      </c>
      <c r="D28" s="29">
        <f t="shared" si="14"/>
        <v>654792</v>
      </c>
      <c r="E28" s="29">
        <f t="shared" si="12"/>
        <v>695424</v>
      </c>
      <c r="F28" s="29">
        <f t="shared" si="14"/>
        <v>0</v>
      </c>
      <c r="G28" s="29">
        <f t="shared" si="14"/>
        <v>695424</v>
      </c>
      <c r="H28" s="17">
        <f t="shared" si="6"/>
        <v>40632</v>
      </c>
      <c r="I28" s="17">
        <f t="shared" si="6"/>
        <v>0</v>
      </c>
      <c r="J28" s="17">
        <f t="shared" si="6"/>
        <v>40632</v>
      </c>
      <c r="K28" s="30">
        <f t="shared" si="2"/>
        <v>1.062053293259539</v>
      </c>
      <c r="L28" s="30"/>
      <c r="M28" s="30">
        <f t="shared" si="4"/>
        <v>1.062053293259539</v>
      </c>
    </row>
    <row r="29" spans="1:13" x14ac:dyDescent="0.2">
      <c r="A29" s="7" t="s">
        <v>24</v>
      </c>
      <c r="B29" s="31">
        <f t="shared" si="7"/>
        <v>649592</v>
      </c>
      <c r="C29" s="31">
        <v>0</v>
      </c>
      <c r="D29" s="31">
        <v>649592</v>
      </c>
      <c r="E29" s="31">
        <v>690224</v>
      </c>
      <c r="F29" s="31">
        <v>0</v>
      </c>
      <c r="G29" s="31">
        <v>690224</v>
      </c>
      <c r="H29" s="32">
        <f t="shared" si="6"/>
        <v>40632</v>
      </c>
      <c r="I29" s="32">
        <f t="shared" si="6"/>
        <v>0</v>
      </c>
      <c r="J29" s="32">
        <f t="shared" si="6"/>
        <v>40632</v>
      </c>
      <c r="K29" s="33">
        <f t="shared" si="2"/>
        <v>1.0625500314043277</v>
      </c>
      <c r="L29" s="33"/>
      <c r="M29" s="33">
        <f t="shared" si="4"/>
        <v>1.0625500314043277</v>
      </c>
    </row>
    <row r="30" spans="1:13" ht="31.5" x14ac:dyDescent="0.2">
      <c r="A30" s="7" t="s">
        <v>25</v>
      </c>
      <c r="B30" s="31">
        <f t="shared" si="7"/>
        <v>5200</v>
      </c>
      <c r="C30" s="31">
        <v>0</v>
      </c>
      <c r="D30" s="31">
        <v>5200</v>
      </c>
      <c r="E30" s="31">
        <v>5200</v>
      </c>
      <c r="F30" s="31">
        <v>0</v>
      </c>
      <c r="G30" s="31">
        <v>5200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3">
        <f t="shared" si="2"/>
        <v>1</v>
      </c>
      <c r="L30" s="33"/>
      <c r="M30" s="33">
        <f t="shared" si="4"/>
        <v>1</v>
      </c>
    </row>
    <row r="31" spans="1:13" s="5" customFormat="1" x14ac:dyDescent="0.2">
      <c r="A31" s="6" t="s">
        <v>26</v>
      </c>
      <c r="B31" s="29">
        <f t="shared" si="7"/>
        <v>115448</v>
      </c>
      <c r="C31" s="29">
        <v>84273</v>
      </c>
      <c r="D31" s="29">
        <v>31175</v>
      </c>
      <c r="E31" s="29">
        <v>112974</v>
      </c>
      <c r="F31" s="29">
        <f>E31-G31</f>
        <v>81799</v>
      </c>
      <c r="G31" s="29">
        <v>31175</v>
      </c>
      <c r="H31" s="17">
        <f t="shared" si="6"/>
        <v>-2474</v>
      </c>
      <c r="I31" s="17">
        <f t="shared" si="6"/>
        <v>-2474</v>
      </c>
      <c r="J31" s="17">
        <f t="shared" si="6"/>
        <v>0</v>
      </c>
      <c r="K31" s="30">
        <f t="shared" si="2"/>
        <v>0.97857043863904092</v>
      </c>
      <c r="L31" s="30">
        <f t="shared" si="3"/>
        <v>0.97064302920271028</v>
      </c>
      <c r="M31" s="30">
        <f t="shared" si="4"/>
        <v>1</v>
      </c>
    </row>
    <row r="32" spans="1:13" s="5" customFormat="1" ht="47.25" x14ac:dyDescent="0.2">
      <c r="A32" s="6" t="s">
        <v>139</v>
      </c>
      <c r="B32" s="29">
        <f t="shared" si="7"/>
        <v>0</v>
      </c>
      <c r="C32" s="29">
        <v>0</v>
      </c>
      <c r="D32" s="29">
        <v>0</v>
      </c>
      <c r="E32" s="29">
        <f t="shared" si="12"/>
        <v>0</v>
      </c>
      <c r="F32" s="29">
        <v>0</v>
      </c>
      <c r="G32" s="29"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33"/>
      <c r="L32" s="33"/>
      <c r="M32" s="33"/>
    </row>
    <row r="33" spans="1:13" s="5" customFormat="1" ht="47.25" x14ac:dyDescent="0.2">
      <c r="A33" s="6" t="s">
        <v>27</v>
      </c>
      <c r="B33" s="29">
        <f t="shared" si="7"/>
        <v>805201</v>
      </c>
      <c r="C33" s="29">
        <f t="shared" ref="C33:G33" si="15">SUM(C34:C40)</f>
        <v>162007</v>
      </c>
      <c r="D33" s="29">
        <f t="shared" si="15"/>
        <v>643194</v>
      </c>
      <c r="E33" s="29">
        <f t="shared" si="12"/>
        <v>576384</v>
      </c>
      <c r="F33" s="29">
        <f t="shared" si="15"/>
        <v>197479</v>
      </c>
      <c r="G33" s="29">
        <f t="shared" si="15"/>
        <v>378905</v>
      </c>
      <c r="H33" s="17">
        <f t="shared" si="6"/>
        <v>-228817</v>
      </c>
      <c r="I33" s="17">
        <f t="shared" si="6"/>
        <v>35472</v>
      </c>
      <c r="J33" s="17">
        <f t="shared" si="6"/>
        <v>-264289</v>
      </c>
      <c r="K33" s="30">
        <f t="shared" si="2"/>
        <v>0.71582623469171047</v>
      </c>
      <c r="L33" s="30">
        <f t="shared" si="3"/>
        <v>1.2189535020091724</v>
      </c>
      <c r="M33" s="30">
        <f t="shared" si="4"/>
        <v>0.58909908985469395</v>
      </c>
    </row>
    <row r="34" spans="1:13" ht="63" x14ac:dyDescent="0.2">
      <c r="A34" s="7" t="s">
        <v>28</v>
      </c>
      <c r="B34" s="31">
        <f t="shared" si="7"/>
        <v>1000</v>
      </c>
      <c r="C34" s="31">
        <v>0</v>
      </c>
      <c r="D34" s="31">
        <v>1000</v>
      </c>
      <c r="E34" s="31">
        <f t="shared" si="12"/>
        <v>1000</v>
      </c>
      <c r="F34" s="31">
        <v>0</v>
      </c>
      <c r="G34" s="31">
        <v>1000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3">
        <f t="shared" si="2"/>
        <v>1</v>
      </c>
      <c r="L34" s="33"/>
      <c r="M34" s="33">
        <f t="shared" si="4"/>
        <v>1</v>
      </c>
    </row>
    <row r="35" spans="1:13" ht="47.25" x14ac:dyDescent="0.2">
      <c r="A35" s="7" t="s">
        <v>148</v>
      </c>
      <c r="B35" s="31">
        <f t="shared" si="7"/>
        <v>636946</v>
      </c>
      <c r="C35" s="31">
        <v>0</v>
      </c>
      <c r="D35" s="31">
        <v>636946</v>
      </c>
      <c r="E35" s="31">
        <f t="shared" si="12"/>
        <v>372160</v>
      </c>
      <c r="F35" s="31">
        <v>0</v>
      </c>
      <c r="G35" s="31">
        <v>372160</v>
      </c>
      <c r="H35" s="32">
        <f t="shared" si="6"/>
        <v>-264786</v>
      </c>
      <c r="I35" s="32">
        <f t="shared" si="6"/>
        <v>0</v>
      </c>
      <c r="J35" s="32">
        <f t="shared" si="6"/>
        <v>-264786</v>
      </c>
      <c r="K35" s="33">
        <f t="shared" si="2"/>
        <v>0.58428815001585688</v>
      </c>
      <c r="L35" s="33"/>
      <c r="M35" s="33">
        <f t="shared" si="4"/>
        <v>0.58428815001585688</v>
      </c>
    </row>
    <row r="36" spans="1:13" ht="31.5" x14ac:dyDescent="0.2">
      <c r="A36" s="7" t="s">
        <v>29</v>
      </c>
      <c r="B36" s="31">
        <f t="shared" si="7"/>
        <v>312</v>
      </c>
      <c r="C36" s="31">
        <v>0</v>
      </c>
      <c r="D36" s="31">
        <v>312</v>
      </c>
      <c r="E36" s="31">
        <f t="shared" si="12"/>
        <v>312</v>
      </c>
      <c r="F36" s="31">
        <v>0</v>
      </c>
      <c r="G36" s="31">
        <v>312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3">
        <f t="shared" si="2"/>
        <v>1</v>
      </c>
      <c r="L36" s="33"/>
      <c r="M36" s="33">
        <f t="shared" si="4"/>
        <v>1</v>
      </c>
    </row>
    <row r="37" spans="1:13" ht="78.75" x14ac:dyDescent="0.2">
      <c r="A37" s="7" t="s">
        <v>30</v>
      </c>
      <c r="B37" s="31">
        <f t="shared" si="7"/>
        <v>166672</v>
      </c>
      <c r="C37" s="31">
        <v>161836</v>
      </c>
      <c r="D37" s="31">
        <v>4836</v>
      </c>
      <c r="E37" s="31">
        <v>202494</v>
      </c>
      <c r="F37" s="31">
        <f>E37-G37</f>
        <v>197161</v>
      </c>
      <c r="G37" s="31">
        <v>5333</v>
      </c>
      <c r="H37" s="32">
        <f t="shared" si="6"/>
        <v>35822</v>
      </c>
      <c r="I37" s="32">
        <f t="shared" si="6"/>
        <v>35325</v>
      </c>
      <c r="J37" s="32">
        <f t="shared" si="6"/>
        <v>497</v>
      </c>
      <c r="K37" s="33">
        <f t="shared" si="2"/>
        <v>1.2149251223960833</v>
      </c>
      <c r="L37" s="33">
        <f t="shared" si="3"/>
        <v>1.2182765268543463</v>
      </c>
      <c r="M37" s="33">
        <f t="shared" si="4"/>
        <v>1.1027708850289495</v>
      </c>
    </row>
    <row r="38" spans="1:13" ht="20.25" customHeight="1" x14ac:dyDescent="0.2">
      <c r="A38" s="7" t="s">
        <v>31</v>
      </c>
      <c r="B38" s="31">
        <f t="shared" si="7"/>
        <v>271</v>
      </c>
      <c r="C38" s="31">
        <v>171</v>
      </c>
      <c r="D38" s="31">
        <v>100</v>
      </c>
      <c r="E38" s="31">
        <f t="shared" si="12"/>
        <v>418</v>
      </c>
      <c r="F38" s="31">
        <v>318</v>
      </c>
      <c r="G38" s="31">
        <v>100</v>
      </c>
      <c r="H38" s="32">
        <f t="shared" si="6"/>
        <v>147</v>
      </c>
      <c r="I38" s="32">
        <f t="shared" si="6"/>
        <v>147</v>
      </c>
      <c r="J38" s="32">
        <f t="shared" si="6"/>
        <v>0</v>
      </c>
      <c r="K38" s="33">
        <f t="shared" si="2"/>
        <v>1.5424354243542435</v>
      </c>
      <c r="L38" s="33">
        <f t="shared" si="3"/>
        <v>1.8596491228070176</v>
      </c>
      <c r="M38" s="33">
        <f t="shared" si="4"/>
        <v>1</v>
      </c>
    </row>
    <row r="39" spans="1:13" ht="54.75" customHeight="1" x14ac:dyDescent="0.2">
      <c r="A39" s="7" t="s">
        <v>154</v>
      </c>
      <c r="B39" s="31">
        <f t="shared" si="7"/>
        <v>0</v>
      </c>
      <c r="C39" s="31">
        <v>0</v>
      </c>
      <c r="D39" s="31">
        <v>0</v>
      </c>
      <c r="E39" s="31">
        <f t="shared" si="12"/>
        <v>0</v>
      </c>
      <c r="F39" s="1">
        <v>0</v>
      </c>
      <c r="G39" s="1">
        <v>0</v>
      </c>
      <c r="H39" s="32">
        <f t="shared" si="6"/>
        <v>0</v>
      </c>
      <c r="I39" s="32">
        <f t="shared" si="6"/>
        <v>0</v>
      </c>
      <c r="J39" s="32">
        <f t="shared" si="6"/>
        <v>0</v>
      </c>
      <c r="K39" s="33"/>
      <c r="L39" s="33"/>
      <c r="M39" s="33"/>
    </row>
    <row r="40" spans="1:13" ht="78.75" x14ac:dyDescent="0.2">
      <c r="A40" s="7" t="s">
        <v>32</v>
      </c>
      <c r="B40" s="31">
        <f t="shared" si="7"/>
        <v>0</v>
      </c>
      <c r="C40" s="31">
        <v>0</v>
      </c>
      <c r="D40" s="31">
        <v>0</v>
      </c>
      <c r="E40" s="31">
        <f t="shared" si="12"/>
        <v>0</v>
      </c>
      <c r="F40" s="31">
        <v>0</v>
      </c>
      <c r="G40" s="31">
        <v>0</v>
      </c>
      <c r="H40" s="32">
        <f t="shared" si="6"/>
        <v>0</v>
      </c>
      <c r="I40" s="32">
        <f t="shared" si="6"/>
        <v>0</v>
      </c>
      <c r="J40" s="32">
        <f t="shared" si="6"/>
        <v>0</v>
      </c>
      <c r="K40" s="33"/>
      <c r="L40" s="33"/>
      <c r="M40" s="33"/>
    </row>
    <row r="41" spans="1:13" s="5" customFormat="1" x14ac:dyDescent="0.2">
      <c r="A41" s="6" t="s">
        <v>33</v>
      </c>
      <c r="B41" s="29">
        <f t="shared" si="7"/>
        <v>120589</v>
      </c>
      <c r="C41" s="29">
        <f t="shared" ref="C41:G41" si="16">SUM(C42:C44)</f>
        <v>69243</v>
      </c>
      <c r="D41" s="29">
        <f t="shared" si="16"/>
        <v>51346</v>
      </c>
      <c r="E41" s="29">
        <f t="shared" si="12"/>
        <v>132327</v>
      </c>
      <c r="F41" s="29">
        <f t="shared" si="16"/>
        <v>70042</v>
      </c>
      <c r="G41" s="29">
        <f t="shared" si="16"/>
        <v>62285</v>
      </c>
      <c r="H41" s="17">
        <f t="shared" si="6"/>
        <v>11738</v>
      </c>
      <c r="I41" s="17">
        <f t="shared" si="6"/>
        <v>799</v>
      </c>
      <c r="J41" s="17">
        <f t="shared" si="6"/>
        <v>10939</v>
      </c>
      <c r="K41" s="30">
        <f t="shared" ref="K41:M51" si="17">E41/B41</f>
        <v>1.097338894924081</v>
      </c>
      <c r="L41" s="30">
        <f t="shared" si="17"/>
        <v>1.0115390725416287</v>
      </c>
      <c r="M41" s="30">
        <f t="shared" si="17"/>
        <v>1.2130448330931329</v>
      </c>
    </row>
    <row r="42" spans="1:13" x14ac:dyDescent="0.2">
      <c r="A42" s="7" t="s">
        <v>34</v>
      </c>
      <c r="B42" s="31">
        <f t="shared" si="7"/>
        <v>105649</v>
      </c>
      <c r="C42" s="31">
        <v>69243</v>
      </c>
      <c r="D42" s="31">
        <v>36406</v>
      </c>
      <c r="E42" s="31">
        <f t="shared" si="12"/>
        <v>117387</v>
      </c>
      <c r="F42" s="31">
        <v>70042</v>
      </c>
      <c r="G42" s="31">
        <v>47345</v>
      </c>
      <c r="H42" s="32">
        <f t="shared" si="6"/>
        <v>11738</v>
      </c>
      <c r="I42" s="32">
        <f t="shared" si="6"/>
        <v>799</v>
      </c>
      <c r="J42" s="32">
        <f t="shared" si="6"/>
        <v>10939</v>
      </c>
      <c r="K42" s="33">
        <f t="shared" si="17"/>
        <v>1.1111037492072806</v>
      </c>
      <c r="L42" s="33">
        <f t="shared" si="17"/>
        <v>1.0115390725416287</v>
      </c>
      <c r="M42" s="33">
        <f t="shared" si="17"/>
        <v>1.3004724495962203</v>
      </c>
    </row>
    <row r="43" spans="1:13" x14ac:dyDescent="0.2">
      <c r="A43" s="7" t="s">
        <v>35</v>
      </c>
      <c r="B43" s="31">
        <f t="shared" si="7"/>
        <v>4840</v>
      </c>
      <c r="C43" s="31">
        <v>0</v>
      </c>
      <c r="D43" s="31">
        <v>4840</v>
      </c>
      <c r="E43" s="31">
        <f t="shared" si="12"/>
        <v>4840</v>
      </c>
      <c r="F43" s="31">
        <v>0</v>
      </c>
      <c r="G43" s="31">
        <v>4840</v>
      </c>
      <c r="H43" s="32">
        <f t="shared" si="6"/>
        <v>0</v>
      </c>
      <c r="I43" s="32">
        <f t="shared" si="6"/>
        <v>0</v>
      </c>
      <c r="J43" s="32">
        <f t="shared" si="6"/>
        <v>0</v>
      </c>
      <c r="K43" s="33">
        <f t="shared" si="17"/>
        <v>1</v>
      </c>
      <c r="L43" s="33"/>
      <c r="M43" s="33">
        <f t="shared" si="17"/>
        <v>1</v>
      </c>
    </row>
    <row r="44" spans="1:13" x14ac:dyDescent="0.2">
      <c r="A44" s="7" t="s">
        <v>36</v>
      </c>
      <c r="B44" s="31">
        <f t="shared" si="7"/>
        <v>10100</v>
      </c>
      <c r="C44" s="31">
        <v>0</v>
      </c>
      <c r="D44" s="31">
        <v>10100</v>
      </c>
      <c r="E44" s="31">
        <f t="shared" si="12"/>
        <v>10100</v>
      </c>
      <c r="F44" s="31">
        <v>0</v>
      </c>
      <c r="G44" s="31">
        <v>10100</v>
      </c>
      <c r="H44" s="32">
        <f t="shared" si="6"/>
        <v>0</v>
      </c>
      <c r="I44" s="32">
        <f t="shared" si="6"/>
        <v>0</v>
      </c>
      <c r="J44" s="32">
        <f t="shared" si="6"/>
        <v>0</v>
      </c>
      <c r="K44" s="33">
        <f t="shared" si="17"/>
        <v>1</v>
      </c>
      <c r="L44" s="33"/>
      <c r="M44" s="33">
        <f t="shared" si="17"/>
        <v>1</v>
      </c>
    </row>
    <row r="45" spans="1:13" s="5" customFormat="1" ht="31.5" x14ac:dyDescent="0.2">
      <c r="A45" s="6" t="s">
        <v>37</v>
      </c>
      <c r="B45" s="29">
        <f t="shared" si="7"/>
        <v>63669</v>
      </c>
      <c r="C45" s="29">
        <v>9363</v>
      </c>
      <c r="D45" s="29">
        <v>54306</v>
      </c>
      <c r="E45" s="29">
        <v>64480</v>
      </c>
      <c r="F45" s="29">
        <f>E45-G45</f>
        <v>10763</v>
      </c>
      <c r="G45" s="29">
        <v>53717</v>
      </c>
      <c r="H45" s="17">
        <f t="shared" si="6"/>
        <v>811</v>
      </c>
      <c r="I45" s="17">
        <f t="shared" si="6"/>
        <v>1400</v>
      </c>
      <c r="J45" s="17">
        <f t="shared" si="6"/>
        <v>-589</v>
      </c>
      <c r="K45" s="30">
        <f t="shared" si="17"/>
        <v>1.0127377530666415</v>
      </c>
      <c r="L45" s="30">
        <f t="shared" si="17"/>
        <v>1.1495247249813094</v>
      </c>
      <c r="M45" s="30">
        <f t="shared" si="17"/>
        <v>0.98915405295915737</v>
      </c>
    </row>
    <row r="46" spans="1:13" s="5" customFormat="1" x14ac:dyDescent="0.2">
      <c r="A46" s="6"/>
      <c r="B46" s="31"/>
      <c r="C46" s="31"/>
      <c r="D46" s="31"/>
      <c r="E46" s="31"/>
      <c r="F46" s="31"/>
      <c r="G46" s="31"/>
      <c r="H46" s="17"/>
      <c r="I46" s="17"/>
      <c r="J46" s="17"/>
      <c r="K46" s="30"/>
      <c r="L46" s="30"/>
      <c r="M46" s="30"/>
    </row>
    <row r="47" spans="1:13" s="5" customFormat="1" ht="31.5" x14ac:dyDescent="0.2">
      <c r="A47" s="6" t="s">
        <v>38</v>
      </c>
      <c r="B47" s="29">
        <f t="shared" si="7"/>
        <v>47740</v>
      </c>
      <c r="C47" s="29">
        <v>47740</v>
      </c>
      <c r="D47" s="29">
        <v>0</v>
      </c>
      <c r="E47" s="29">
        <v>48636</v>
      </c>
      <c r="F47" s="29">
        <f>E47-G47</f>
        <v>48079</v>
      </c>
      <c r="G47" s="29">
        <v>557</v>
      </c>
      <c r="H47" s="17">
        <f>E47-B47</f>
        <v>896</v>
      </c>
      <c r="I47" s="17">
        <f>F47-C47</f>
        <v>339</v>
      </c>
      <c r="J47" s="17">
        <f>G47-D47</f>
        <v>557</v>
      </c>
      <c r="K47" s="30">
        <f t="shared" si="17"/>
        <v>1.0187683284457478</v>
      </c>
      <c r="L47" s="30">
        <f t="shared" si="17"/>
        <v>1.0071009635525765</v>
      </c>
      <c r="M47" s="30"/>
    </row>
    <row r="48" spans="1:13" s="5" customFormat="1" ht="47.25" x14ac:dyDescent="0.2">
      <c r="A48" s="7" t="s">
        <v>147</v>
      </c>
      <c r="B48" s="31">
        <f t="shared" si="7"/>
        <v>0</v>
      </c>
      <c r="C48" s="31">
        <v>0</v>
      </c>
      <c r="D48" s="31">
        <v>0</v>
      </c>
      <c r="E48" s="31">
        <f t="shared" si="12"/>
        <v>0</v>
      </c>
      <c r="F48" s="31">
        <v>0</v>
      </c>
      <c r="G48" s="31">
        <v>0</v>
      </c>
      <c r="H48" s="32">
        <f t="shared" si="6"/>
        <v>0</v>
      </c>
      <c r="I48" s="32">
        <f t="shared" si="6"/>
        <v>0</v>
      </c>
      <c r="J48" s="32">
        <f t="shared" si="6"/>
        <v>0</v>
      </c>
      <c r="K48" s="33"/>
      <c r="L48" s="33"/>
      <c r="M48" s="33"/>
    </row>
    <row r="49" spans="1:13" s="5" customFormat="1" x14ac:dyDescent="0.2">
      <c r="A49" s="6" t="s">
        <v>39</v>
      </c>
      <c r="B49" s="29">
        <f t="shared" si="7"/>
        <v>800</v>
      </c>
      <c r="C49" s="41">
        <v>0</v>
      </c>
      <c r="D49" s="29">
        <v>800</v>
      </c>
      <c r="E49" s="29">
        <v>800</v>
      </c>
      <c r="F49" s="29">
        <v>0</v>
      </c>
      <c r="G49" s="29">
        <v>800</v>
      </c>
      <c r="H49" s="17">
        <f t="shared" si="6"/>
        <v>0</v>
      </c>
      <c r="I49" s="17">
        <f t="shared" si="6"/>
        <v>0</v>
      </c>
      <c r="J49" s="17">
        <f t="shared" si="6"/>
        <v>0</v>
      </c>
      <c r="K49" s="30">
        <f t="shared" si="17"/>
        <v>1</v>
      </c>
      <c r="L49" s="30"/>
      <c r="M49" s="30">
        <f t="shared" si="17"/>
        <v>1</v>
      </c>
    </row>
    <row r="50" spans="1:13" x14ac:dyDescent="0.2">
      <c r="A50" s="7"/>
      <c r="B50" s="31">
        <f t="shared" si="7"/>
        <v>0</v>
      </c>
      <c r="C50" s="31"/>
      <c r="D50" s="31"/>
      <c r="E50" s="31">
        <f t="shared" si="12"/>
        <v>0</v>
      </c>
      <c r="F50" s="31"/>
      <c r="G50" s="31"/>
      <c r="H50" s="17">
        <f t="shared" si="6"/>
        <v>0</v>
      </c>
      <c r="I50" s="17">
        <f t="shared" si="6"/>
        <v>0</v>
      </c>
      <c r="J50" s="17">
        <f t="shared" si="6"/>
        <v>0</v>
      </c>
      <c r="K50" s="33"/>
      <c r="L50" s="33"/>
      <c r="M50" s="33"/>
    </row>
    <row r="51" spans="1:13" s="5" customFormat="1" x14ac:dyDescent="0.2">
      <c r="A51" s="6" t="s">
        <v>40</v>
      </c>
      <c r="B51" s="29">
        <f t="shared" si="7"/>
        <v>268323</v>
      </c>
      <c r="C51" s="41">
        <v>24904</v>
      </c>
      <c r="D51" s="29">
        <v>243419</v>
      </c>
      <c r="E51" s="29">
        <v>288787</v>
      </c>
      <c r="F51" s="29">
        <f>E51-G51</f>
        <v>23091</v>
      </c>
      <c r="G51" s="29">
        <v>265696</v>
      </c>
      <c r="H51" s="17">
        <f t="shared" si="6"/>
        <v>20464</v>
      </c>
      <c r="I51" s="17">
        <f t="shared" si="6"/>
        <v>-1813</v>
      </c>
      <c r="J51" s="17">
        <f t="shared" si="6"/>
        <v>22277</v>
      </c>
      <c r="K51" s="30">
        <f t="shared" si="17"/>
        <v>1.076266291000026</v>
      </c>
      <c r="L51" s="30">
        <f t="shared" si="17"/>
        <v>0.92720044972695148</v>
      </c>
      <c r="M51" s="30">
        <f t="shared" si="17"/>
        <v>1.091517096036053</v>
      </c>
    </row>
    <row r="52" spans="1:13" x14ac:dyDescent="0.2">
      <c r="A52" s="7"/>
      <c r="B52" s="31">
        <f t="shared" si="7"/>
        <v>0</v>
      </c>
      <c r="C52" s="31"/>
      <c r="D52" s="31"/>
      <c r="E52" s="31">
        <f t="shared" si="12"/>
        <v>0</v>
      </c>
      <c r="F52" s="31"/>
      <c r="G52" s="31"/>
      <c r="H52" s="17">
        <f t="shared" si="6"/>
        <v>0</v>
      </c>
      <c r="I52" s="17">
        <f t="shared" si="6"/>
        <v>0</v>
      </c>
      <c r="J52" s="17">
        <f t="shared" si="6"/>
        <v>0</v>
      </c>
      <c r="K52" s="30"/>
      <c r="L52" s="30"/>
      <c r="M52" s="30"/>
    </row>
    <row r="53" spans="1:13" s="5" customFormat="1" x14ac:dyDescent="0.2">
      <c r="A53" s="6" t="s">
        <v>41</v>
      </c>
      <c r="B53" s="29">
        <f t="shared" si="7"/>
        <v>5227</v>
      </c>
      <c r="C53" s="29">
        <v>5227</v>
      </c>
      <c r="D53" s="29">
        <v>0</v>
      </c>
      <c r="E53" s="29">
        <f t="shared" si="12"/>
        <v>3738</v>
      </c>
      <c r="F53" s="29">
        <v>3738</v>
      </c>
      <c r="G53" s="29">
        <v>0</v>
      </c>
      <c r="H53" s="17">
        <f t="shared" si="6"/>
        <v>-1489</v>
      </c>
      <c r="I53" s="17">
        <f t="shared" si="6"/>
        <v>-1489</v>
      </c>
      <c r="J53" s="17">
        <f t="shared" si="6"/>
        <v>0</v>
      </c>
      <c r="K53" s="30">
        <f t="shared" ref="K53:K70" si="18">E53/B53</f>
        <v>0.71513296345896304</v>
      </c>
      <c r="L53" s="30">
        <f t="shared" ref="L53:L70" si="19">F53/C53</f>
        <v>0.71513296345896304</v>
      </c>
      <c r="M53" s="30"/>
    </row>
    <row r="54" spans="1:13" s="15" customFormat="1" x14ac:dyDescent="0.2">
      <c r="A54" s="14"/>
      <c r="B54" s="34"/>
      <c r="C54" s="34"/>
      <c r="D54" s="34"/>
      <c r="E54" s="34"/>
      <c r="F54" s="34"/>
      <c r="G54" s="34"/>
      <c r="H54" s="35"/>
      <c r="I54" s="35"/>
      <c r="J54" s="35"/>
      <c r="K54" s="30"/>
      <c r="L54" s="30"/>
      <c r="M54" s="30"/>
    </row>
    <row r="55" spans="1:13" s="15" customFormat="1" ht="47.25" x14ac:dyDescent="0.2">
      <c r="A55" s="6" t="s">
        <v>155</v>
      </c>
      <c r="B55" s="29"/>
      <c r="C55" s="29"/>
      <c r="D55" s="34"/>
      <c r="E55" s="29"/>
      <c r="F55" s="29"/>
      <c r="G55" s="34"/>
      <c r="H55" s="35"/>
      <c r="I55" s="35"/>
      <c r="J55" s="35"/>
      <c r="K55" s="30"/>
      <c r="L55" s="30"/>
      <c r="M55" s="30"/>
    </row>
    <row r="56" spans="1:13" s="15" customFormat="1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30"/>
      <c r="L56" s="30"/>
      <c r="M56" s="30"/>
    </row>
    <row r="57" spans="1:13" s="15" customFormat="1" x14ac:dyDescent="0.2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30"/>
      <c r="L57" s="30"/>
      <c r="M57" s="30"/>
    </row>
    <row r="58" spans="1:13" s="5" customFormat="1" x14ac:dyDescent="0.2">
      <c r="A58" s="6" t="s">
        <v>42</v>
      </c>
      <c r="B58" s="36">
        <v>47263373.821980007</v>
      </c>
      <c r="C58" s="36">
        <f>B58-D58</f>
        <v>17787.231770008802</v>
      </c>
      <c r="D58" s="36">
        <v>47245586.590209998</v>
      </c>
      <c r="E58" s="36">
        <f>F58+G58</f>
        <v>47117324.858800016</v>
      </c>
      <c r="F58" s="36">
        <v>17787.231770008802</v>
      </c>
      <c r="G58" s="36">
        <v>47099537.627030008</v>
      </c>
      <c r="H58" s="17">
        <f t="shared" ref="H58:H121" si="20">E58-B58</f>
        <v>-146048.96317999065</v>
      </c>
      <c r="I58" s="17">
        <f t="shared" ref="I58:I121" si="21">F58-C58</f>
        <v>0</v>
      </c>
      <c r="J58" s="17">
        <f t="shared" ref="J58:J121" si="22">G58-D58</f>
        <v>-146048.96317999065</v>
      </c>
      <c r="K58" s="30">
        <f t="shared" si="18"/>
        <v>0.99690989128854635</v>
      </c>
      <c r="L58" s="30">
        <f t="shared" si="19"/>
        <v>1</v>
      </c>
      <c r="M58" s="30">
        <f t="shared" ref="M58:M70" si="23">G58/D58</f>
        <v>0.9969087279104657</v>
      </c>
    </row>
    <row r="59" spans="1:13" s="5" customFormat="1" ht="31.5" x14ac:dyDescent="0.2">
      <c r="A59" s="6" t="s">
        <v>43</v>
      </c>
      <c r="B59" s="36">
        <v>46679286.942929998</v>
      </c>
      <c r="C59" s="36"/>
      <c r="D59" s="36">
        <v>46688086.842930004</v>
      </c>
      <c r="E59" s="36">
        <f t="shared" ref="E59:E68" si="24">F59+G59</f>
        <v>46823079.132930003</v>
      </c>
      <c r="F59" s="36"/>
      <c r="G59" s="36">
        <v>46823079.132930003</v>
      </c>
      <c r="H59" s="17">
        <f t="shared" si="20"/>
        <v>143792.19000000507</v>
      </c>
      <c r="I59" s="17">
        <f t="shared" si="21"/>
        <v>0</v>
      </c>
      <c r="J59" s="17">
        <f t="shared" si="22"/>
        <v>134992.28999999911</v>
      </c>
      <c r="K59" s="30">
        <f t="shared" si="18"/>
        <v>1.0030804281602632</v>
      </c>
      <c r="L59" s="30"/>
      <c r="M59" s="30">
        <f t="shared" si="23"/>
        <v>1.0028913647812159</v>
      </c>
    </row>
    <row r="60" spans="1:13" x14ac:dyDescent="0.2">
      <c r="A60" s="7" t="s">
        <v>44</v>
      </c>
      <c r="B60" s="37">
        <v>26140058.5</v>
      </c>
      <c r="C60" s="37"/>
      <c r="D60" s="37">
        <v>26140058.5</v>
      </c>
      <c r="E60" s="37">
        <f t="shared" si="24"/>
        <v>27871014.600000001</v>
      </c>
      <c r="F60" s="37"/>
      <c r="G60" s="37">
        <v>27871014.600000001</v>
      </c>
      <c r="H60" s="32">
        <f t="shared" si="20"/>
        <v>1730956.1000000015</v>
      </c>
      <c r="I60" s="32">
        <f t="shared" si="21"/>
        <v>0</v>
      </c>
      <c r="J60" s="32">
        <f t="shared" si="22"/>
        <v>1730956.1000000015</v>
      </c>
      <c r="K60" s="33">
        <f t="shared" si="18"/>
        <v>1.0662185243388036</v>
      </c>
      <c r="L60" s="33"/>
      <c r="M60" s="33">
        <f t="shared" si="23"/>
        <v>1.0662185243388036</v>
      </c>
    </row>
    <row r="61" spans="1:13" ht="31.5" x14ac:dyDescent="0.2">
      <c r="A61" s="7" t="s">
        <v>45</v>
      </c>
      <c r="B61" s="37">
        <v>18015939.34293</v>
      </c>
      <c r="C61" s="37"/>
      <c r="D61" s="37">
        <v>18024739.242929999</v>
      </c>
      <c r="E61" s="37">
        <f t="shared" si="24"/>
        <v>16437185.432930004</v>
      </c>
      <c r="F61" s="37"/>
      <c r="G61" s="37">
        <v>16437185.432930004</v>
      </c>
      <c r="H61" s="32">
        <f t="shared" si="20"/>
        <v>-1578753.9099999964</v>
      </c>
      <c r="I61" s="32">
        <f t="shared" si="21"/>
        <v>0</v>
      </c>
      <c r="J61" s="32">
        <f t="shared" si="22"/>
        <v>-1587553.8099999949</v>
      </c>
      <c r="K61" s="33">
        <f t="shared" si="18"/>
        <v>0.91236904832167154</v>
      </c>
      <c r="L61" s="33"/>
      <c r="M61" s="33">
        <f t="shared" si="23"/>
        <v>0.91192361849990733</v>
      </c>
    </row>
    <row r="62" spans="1:13" x14ac:dyDescent="0.2">
      <c r="A62" s="7" t="s">
        <v>46</v>
      </c>
      <c r="B62" s="37">
        <v>1465471.1</v>
      </c>
      <c r="C62" s="37"/>
      <c r="D62" s="37">
        <v>1465471.1</v>
      </c>
      <c r="E62" s="37">
        <f t="shared" si="24"/>
        <v>1456361.0999999999</v>
      </c>
      <c r="F62" s="37"/>
      <c r="G62" s="37">
        <v>1456361.0999999999</v>
      </c>
      <c r="H62" s="32">
        <f t="shared" si="20"/>
        <v>-9110.0000000002328</v>
      </c>
      <c r="I62" s="32">
        <f t="shared" si="21"/>
        <v>0</v>
      </c>
      <c r="J62" s="32">
        <f t="shared" si="22"/>
        <v>-9110.0000000002328</v>
      </c>
      <c r="K62" s="33">
        <f t="shared" si="18"/>
        <v>0.99378356898338005</v>
      </c>
      <c r="L62" s="33"/>
      <c r="M62" s="33">
        <f t="shared" si="23"/>
        <v>0.99378356898338005</v>
      </c>
    </row>
    <row r="63" spans="1:13" x14ac:dyDescent="0.2">
      <c r="A63" s="7" t="s">
        <v>47</v>
      </c>
      <c r="B63" s="37">
        <v>1057818</v>
      </c>
      <c r="C63" s="37"/>
      <c r="D63" s="37">
        <v>1057818</v>
      </c>
      <c r="E63" s="37">
        <f t="shared" si="24"/>
        <v>1058518</v>
      </c>
      <c r="F63" s="37"/>
      <c r="G63" s="37">
        <v>1058518</v>
      </c>
      <c r="H63" s="32">
        <f t="shared" si="20"/>
        <v>700</v>
      </c>
      <c r="I63" s="32">
        <f t="shared" si="21"/>
        <v>0</v>
      </c>
      <c r="J63" s="32">
        <f t="shared" si="22"/>
        <v>700</v>
      </c>
      <c r="K63" s="33">
        <f t="shared" si="18"/>
        <v>1.0006617395430972</v>
      </c>
      <c r="L63" s="33"/>
      <c r="M63" s="33">
        <f t="shared" si="23"/>
        <v>1.0006617395430972</v>
      </c>
    </row>
    <row r="64" spans="1:13" s="5" customFormat="1" ht="31.5" x14ac:dyDescent="0.2">
      <c r="A64" s="6" t="s">
        <v>48</v>
      </c>
      <c r="B64" s="36">
        <v>409699.84727999999</v>
      </c>
      <c r="C64" s="36"/>
      <c r="D64" s="36">
        <v>409699.84727999999</v>
      </c>
      <c r="E64" s="36">
        <f t="shared" si="24"/>
        <v>135699.84727999999</v>
      </c>
      <c r="F64" s="36"/>
      <c r="G64" s="36">
        <v>135699.84727999999</v>
      </c>
      <c r="H64" s="17">
        <f t="shared" si="20"/>
        <v>-274000</v>
      </c>
      <c r="I64" s="17">
        <f t="shared" si="21"/>
        <v>0</v>
      </c>
      <c r="J64" s="17">
        <f t="shared" si="22"/>
        <v>-274000</v>
      </c>
      <c r="K64" s="30">
        <f t="shared" si="18"/>
        <v>0.33121771506851216</v>
      </c>
      <c r="L64" s="30"/>
      <c r="M64" s="30">
        <f t="shared" si="23"/>
        <v>0.33121771506851216</v>
      </c>
    </row>
    <row r="65" spans="1:13" s="5" customFormat="1" ht="31.5" x14ac:dyDescent="0.2">
      <c r="A65" s="6" t="s">
        <v>49</v>
      </c>
      <c r="B65" s="36">
        <v>11200</v>
      </c>
      <c r="C65" s="36">
        <f t="shared" ref="C65:C68" si="25">B65-D65</f>
        <v>200</v>
      </c>
      <c r="D65" s="36">
        <v>11000</v>
      </c>
      <c r="E65" s="36">
        <f t="shared" si="24"/>
        <v>11200</v>
      </c>
      <c r="F65" s="36">
        <v>200</v>
      </c>
      <c r="G65" s="36">
        <v>11000</v>
      </c>
      <c r="H65" s="17">
        <f t="shared" si="20"/>
        <v>0</v>
      </c>
      <c r="I65" s="17">
        <f t="shared" si="21"/>
        <v>0</v>
      </c>
      <c r="J65" s="17">
        <f t="shared" si="22"/>
        <v>0</v>
      </c>
      <c r="K65" s="30">
        <f t="shared" si="18"/>
        <v>1</v>
      </c>
      <c r="L65" s="30">
        <f t="shared" si="19"/>
        <v>1</v>
      </c>
      <c r="M65" s="30">
        <f t="shared" si="23"/>
        <v>1</v>
      </c>
    </row>
    <row r="66" spans="1:13" s="5" customFormat="1" x14ac:dyDescent="0.2">
      <c r="A66" s="6" t="s">
        <v>159</v>
      </c>
      <c r="B66" s="36">
        <v>164818.49</v>
      </c>
      <c r="C66" s="36">
        <f t="shared" si="25"/>
        <v>28018.589999999997</v>
      </c>
      <c r="D66" s="36">
        <v>136799.9</v>
      </c>
      <c r="E66" s="36">
        <f t="shared" si="24"/>
        <v>164818.49</v>
      </c>
      <c r="F66" s="36">
        <v>28018.589999999997</v>
      </c>
      <c r="G66" s="36">
        <v>136799.9</v>
      </c>
      <c r="H66" s="17">
        <f t="shared" si="20"/>
        <v>0</v>
      </c>
      <c r="I66" s="17">
        <f t="shared" si="21"/>
        <v>0</v>
      </c>
      <c r="J66" s="17">
        <f t="shared" si="22"/>
        <v>0</v>
      </c>
      <c r="K66" s="30">
        <f t="shared" si="18"/>
        <v>1</v>
      </c>
      <c r="L66" s="30">
        <f t="shared" si="19"/>
        <v>1</v>
      </c>
      <c r="M66" s="30">
        <f t="shared" si="23"/>
        <v>1</v>
      </c>
    </row>
    <row r="67" spans="1:13" s="5" customFormat="1" ht="94.5" x14ac:dyDescent="0.2">
      <c r="A67" s="6" t="s">
        <v>50</v>
      </c>
      <c r="B67" s="36">
        <v>2.8363200000000002</v>
      </c>
      <c r="C67" s="36">
        <f t="shared" si="25"/>
        <v>2.8363200000000002</v>
      </c>
      <c r="D67" s="36">
        <v>0</v>
      </c>
      <c r="E67" s="36">
        <f t="shared" si="24"/>
        <v>2.8363200000000002</v>
      </c>
      <c r="F67" s="36">
        <v>2.8363200000000002</v>
      </c>
      <c r="G67" s="36"/>
      <c r="H67" s="17">
        <f t="shared" si="20"/>
        <v>0</v>
      </c>
      <c r="I67" s="17">
        <f t="shared" si="21"/>
        <v>0</v>
      </c>
      <c r="J67" s="17">
        <f t="shared" si="22"/>
        <v>0</v>
      </c>
      <c r="K67" s="30">
        <f t="shared" si="18"/>
        <v>1</v>
      </c>
      <c r="L67" s="30">
        <f t="shared" si="19"/>
        <v>1</v>
      </c>
      <c r="M67" s="30"/>
    </row>
    <row r="68" spans="1:13" s="5" customFormat="1" ht="47.25" x14ac:dyDescent="0.2">
      <c r="A68" s="6" t="s">
        <v>51</v>
      </c>
      <c r="B68" s="36">
        <v>-1634.2945500000001</v>
      </c>
      <c r="C68" s="36">
        <f t="shared" si="25"/>
        <v>-1634.2945500000001</v>
      </c>
      <c r="D68" s="36">
        <v>0</v>
      </c>
      <c r="E68" s="36">
        <f t="shared" si="24"/>
        <v>-8675.5477300000002</v>
      </c>
      <c r="F68" s="36">
        <v>-1634.2945500000001</v>
      </c>
      <c r="G68" s="36">
        <v>-7041.2531799999997</v>
      </c>
      <c r="H68" s="17">
        <f t="shared" si="20"/>
        <v>-7041.2531799999997</v>
      </c>
      <c r="I68" s="17">
        <f t="shared" si="21"/>
        <v>0</v>
      </c>
      <c r="J68" s="17">
        <f t="shared" si="22"/>
        <v>-7041.2531799999997</v>
      </c>
      <c r="K68" s="30">
        <f t="shared" si="18"/>
        <v>5.3084358202136821</v>
      </c>
      <c r="L68" s="30">
        <f t="shared" si="19"/>
        <v>1</v>
      </c>
      <c r="M68" s="30"/>
    </row>
    <row r="69" spans="1:13" s="5" customFormat="1" x14ac:dyDescent="0.2">
      <c r="A69" s="6"/>
      <c r="B69" s="36"/>
      <c r="C69" s="36"/>
      <c r="D69" s="36"/>
      <c r="E69" s="36"/>
      <c r="F69" s="36"/>
      <c r="G69" s="36"/>
      <c r="H69" s="17"/>
      <c r="I69" s="17"/>
      <c r="J69" s="17"/>
      <c r="K69" s="30"/>
      <c r="L69" s="30"/>
      <c r="M69" s="30"/>
    </row>
    <row r="70" spans="1:13" s="5" customFormat="1" x14ac:dyDescent="0.2">
      <c r="A70" s="6" t="s">
        <v>52</v>
      </c>
      <c r="B70" s="36">
        <f>+B58+B9</f>
        <v>61522392.821980007</v>
      </c>
      <c r="C70" s="36">
        <f>+C58+C9</f>
        <v>3849955.2317700088</v>
      </c>
      <c r="D70" s="36">
        <f t="shared" ref="D70:G70" si="26">+D58+D9</f>
        <v>57672437.590209998</v>
      </c>
      <c r="E70" s="36">
        <f t="shared" si="26"/>
        <v>61826602.858800016</v>
      </c>
      <c r="F70" s="36">
        <f t="shared" si="26"/>
        <v>4042041.2317700088</v>
      </c>
      <c r="G70" s="36">
        <f t="shared" si="26"/>
        <v>57784561.627030008</v>
      </c>
      <c r="H70" s="17">
        <f t="shared" si="20"/>
        <v>304210.03682000935</v>
      </c>
      <c r="I70" s="17">
        <f t="shared" si="21"/>
        <v>192086</v>
      </c>
      <c r="J70" s="17">
        <f t="shared" si="22"/>
        <v>112124.03682000935</v>
      </c>
      <c r="K70" s="30">
        <f t="shared" si="18"/>
        <v>1.0049447042428967</v>
      </c>
      <c r="L70" s="30">
        <f t="shared" si="19"/>
        <v>1.0498930476943984</v>
      </c>
      <c r="M70" s="30">
        <f t="shared" si="23"/>
        <v>1.0019441529005018</v>
      </c>
    </row>
    <row r="71" spans="1:13" s="5" customFormat="1" x14ac:dyDescent="0.2">
      <c r="A71" s="6"/>
      <c r="B71" s="36"/>
      <c r="C71" s="36"/>
      <c r="D71" s="36"/>
      <c r="E71" s="36"/>
      <c r="F71" s="36"/>
      <c r="G71" s="36"/>
      <c r="H71" s="17"/>
      <c r="I71" s="17"/>
      <c r="J71" s="17"/>
      <c r="K71" s="30"/>
      <c r="L71" s="30"/>
      <c r="M71" s="30"/>
    </row>
    <row r="72" spans="1:13" s="5" customFormat="1" x14ac:dyDescent="0.2">
      <c r="A72" s="6" t="s">
        <v>53</v>
      </c>
      <c r="B72" s="36">
        <f>SUM(B73:B82)</f>
        <v>3580040.3597700004</v>
      </c>
      <c r="C72" s="36">
        <f t="shared" ref="C72:C135" si="27">B72-D72</f>
        <v>1819615.6012100007</v>
      </c>
      <c r="D72" s="36">
        <f>SUM(D73:D82)</f>
        <v>1760424.7585599998</v>
      </c>
      <c r="E72" s="36">
        <f t="shared" ref="E72:G72" si="28">SUM(E73:E82)</f>
        <v>3625634.7012100001</v>
      </c>
      <c r="F72" s="36">
        <f t="shared" si="28"/>
        <v>1819615.60121</v>
      </c>
      <c r="G72" s="36">
        <f t="shared" si="28"/>
        <v>1806019.1</v>
      </c>
      <c r="H72" s="17">
        <f t="shared" si="20"/>
        <v>45594.34143999964</v>
      </c>
      <c r="I72" s="17">
        <f t="shared" si="21"/>
        <v>0</v>
      </c>
      <c r="J72" s="17">
        <f t="shared" si="22"/>
        <v>45594.341440000338</v>
      </c>
      <c r="K72" s="30">
        <f>E72/B72</f>
        <v>1.0127357059859876</v>
      </c>
      <c r="L72" s="30">
        <f>F72/C72</f>
        <v>0.99999999999999967</v>
      </c>
      <c r="M72" s="30">
        <f>G72/D72</f>
        <v>1.0258996252002817</v>
      </c>
    </row>
    <row r="73" spans="1:13" ht="31.5" x14ac:dyDescent="0.2">
      <c r="A73" s="7" t="s">
        <v>54</v>
      </c>
      <c r="B73" s="37">
        <v>44733.633240000003</v>
      </c>
      <c r="C73" s="37">
        <f t="shared" si="27"/>
        <v>37645.633240000003</v>
      </c>
      <c r="D73" s="37">
        <v>7088</v>
      </c>
      <c r="E73" s="37">
        <f>F73+G73</f>
        <v>45833.633240000003</v>
      </c>
      <c r="F73" s="37">
        <v>37645.633240000003</v>
      </c>
      <c r="G73" s="37">
        <v>8188</v>
      </c>
      <c r="H73" s="32">
        <f t="shared" si="20"/>
        <v>1100</v>
      </c>
      <c r="I73" s="32">
        <f t="shared" si="21"/>
        <v>0</v>
      </c>
      <c r="J73" s="32">
        <f t="shared" si="22"/>
        <v>1100</v>
      </c>
      <c r="K73" s="33">
        <f t="shared" ref="K73:K136" si="29">E73/B73</f>
        <v>1.0245899990751568</v>
      </c>
      <c r="L73" s="33">
        <f t="shared" ref="L73:L136" si="30">F73/C73</f>
        <v>1</v>
      </c>
      <c r="M73" s="33">
        <f t="shared" ref="M73:M136" si="31">G73/D73</f>
        <v>1.1551918735891649</v>
      </c>
    </row>
    <row r="74" spans="1:13" ht="47.25" x14ac:dyDescent="0.2">
      <c r="A74" s="7" t="s">
        <v>55</v>
      </c>
      <c r="B74" s="37">
        <v>329258.70805000002</v>
      </c>
      <c r="C74" s="37">
        <f t="shared" si="27"/>
        <v>148725.30805000002</v>
      </c>
      <c r="D74" s="37">
        <v>180533.4</v>
      </c>
      <c r="E74" s="37">
        <f t="shared" ref="E74:E84" si="32">F74+G74</f>
        <v>339748.80804999999</v>
      </c>
      <c r="F74" s="37">
        <v>148725.30805000002</v>
      </c>
      <c r="G74" s="37">
        <v>191023.5</v>
      </c>
      <c r="H74" s="32">
        <f t="shared" si="20"/>
        <v>10490.099999999977</v>
      </c>
      <c r="I74" s="32">
        <f t="shared" si="21"/>
        <v>0</v>
      </c>
      <c r="J74" s="32">
        <f t="shared" si="22"/>
        <v>10490.100000000006</v>
      </c>
      <c r="K74" s="33">
        <f t="shared" si="29"/>
        <v>1.0318597496240161</v>
      </c>
      <c r="L74" s="33">
        <f t="shared" si="30"/>
        <v>1</v>
      </c>
      <c r="M74" s="33">
        <f t="shared" si="31"/>
        <v>1.0581061454556331</v>
      </c>
    </row>
    <row r="75" spans="1:13" ht="47.25" x14ac:dyDescent="0.2">
      <c r="A75" s="7" t="s">
        <v>56</v>
      </c>
      <c r="B75" s="37">
        <v>1338313.88867</v>
      </c>
      <c r="C75" s="37">
        <f t="shared" si="27"/>
        <v>1001229.5686699999</v>
      </c>
      <c r="D75" s="37">
        <v>337084.32</v>
      </c>
      <c r="E75" s="37">
        <f t="shared" si="32"/>
        <v>1349483.86867</v>
      </c>
      <c r="F75" s="37">
        <v>1001229.5686699999</v>
      </c>
      <c r="G75" s="37">
        <v>348254.3</v>
      </c>
      <c r="H75" s="32">
        <f t="shared" si="20"/>
        <v>11169.979999999981</v>
      </c>
      <c r="I75" s="32">
        <f t="shared" si="21"/>
        <v>0</v>
      </c>
      <c r="J75" s="32">
        <f t="shared" si="22"/>
        <v>11169.979999999981</v>
      </c>
      <c r="K75" s="33">
        <f t="shared" si="29"/>
        <v>1.0083463080631261</v>
      </c>
      <c r="L75" s="33">
        <f t="shared" si="30"/>
        <v>1</v>
      </c>
      <c r="M75" s="33">
        <f t="shared" si="31"/>
        <v>1.0331370501006989</v>
      </c>
    </row>
    <row r="76" spans="1:13" x14ac:dyDescent="0.2">
      <c r="A76" s="7" t="s">
        <v>57</v>
      </c>
      <c r="B76" s="37">
        <v>125908.36140000001</v>
      </c>
      <c r="C76" s="37">
        <f t="shared" si="27"/>
        <v>4.7326100000063889</v>
      </c>
      <c r="D76" s="37">
        <v>125903.62879</v>
      </c>
      <c r="E76" s="37">
        <f t="shared" si="32"/>
        <v>128248.13261</v>
      </c>
      <c r="F76" s="37">
        <v>4.7326100000063889</v>
      </c>
      <c r="G76" s="37">
        <v>128243.4</v>
      </c>
      <c r="H76" s="32">
        <f t="shared" si="20"/>
        <v>2339.7712099999917</v>
      </c>
      <c r="I76" s="32">
        <f t="shared" si="21"/>
        <v>0</v>
      </c>
      <c r="J76" s="32">
        <f t="shared" si="22"/>
        <v>2339.7712099999917</v>
      </c>
      <c r="K76" s="33">
        <f t="shared" si="29"/>
        <v>1.0185831281098698</v>
      </c>
      <c r="L76" s="33">
        <f t="shared" si="30"/>
        <v>1</v>
      </c>
      <c r="M76" s="33">
        <f t="shared" si="31"/>
        <v>1.0185838266338025</v>
      </c>
    </row>
    <row r="77" spans="1:13" ht="31.5" x14ac:dyDescent="0.2">
      <c r="A77" s="7" t="s">
        <v>58</v>
      </c>
      <c r="B77" s="37">
        <v>378353.60822000005</v>
      </c>
      <c r="C77" s="37">
        <f t="shared" si="27"/>
        <v>221717.05822000006</v>
      </c>
      <c r="D77" s="37">
        <v>156636.54999999999</v>
      </c>
      <c r="E77" s="37">
        <f t="shared" si="32"/>
        <v>406307.75822000008</v>
      </c>
      <c r="F77" s="37">
        <v>221717.05822000006</v>
      </c>
      <c r="G77" s="37">
        <v>184590.7</v>
      </c>
      <c r="H77" s="32">
        <f t="shared" si="20"/>
        <v>27954.150000000023</v>
      </c>
      <c r="I77" s="32">
        <f t="shared" si="21"/>
        <v>0</v>
      </c>
      <c r="J77" s="32">
        <f t="shared" si="22"/>
        <v>27954.150000000023</v>
      </c>
      <c r="K77" s="33">
        <f t="shared" si="29"/>
        <v>1.0738836617192919</v>
      </c>
      <c r="L77" s="33">
        <f t="shared" si="30"/>
        <v>1</v>
      </c>
      <c r="M77" s="33">
        <f t="shared" si="31"/>
        <v>1.1784650517392015</v>
      </c>
    </row>
    <row r="78" spans="1:13" x14ac:dyDescent="0.2">
      <c r="A78" s="7" t="s">
        <v>59</v>
      </c>
      <c r="B78" s="37">
        <v>176114.82133000001</v>
      </c>
      <c r="C78" s="37">
        <f t="shared" si="27"/>
        <v>24272.030800000008</v>
      </c>
      <c r="D78" s="37">
        <v>151842.79053</v>
      </c>
      <c r="E78" s="37">
        <f t="shared" si="32"/>
        <v>176804.8308</v>
      </c>
      <c r="F78" s="37">
        <v>24272.030800000008</v>
      </c>
      <c r="G78" s="37">
        <v>152532.79999999999</v>
      </c>
      <c r="H78" s="32">
        <f t="shared" si="20"/>
        <v>690.00946999998996</v>
      </c>
      <c r="I78" s="32">
        <f t="shared" si="21"/>
        <v>0</v>
      </c>
      <c r="J78" s="32">
        <f t="shared" si="22"/>
        <v>690.00946999998996</v>
      </c>
      <c r="K78" s="33">
        <f t="shared" si="29"/>
        <v>1.0039179523040089</v>
      </c>
      <c r="L78" s="33">
        <f t="shared" si="30"/>
        <v>1</v>
      </c>
      <c r="M78" s="33">
        <f t="shared" si="31"/>
        <v>1.0045442359666306</v>
      </c>
    </row>
    <row r="79" spans="1:13" x14ac:dyDescent="0.2">
      <c r="A79" s="7" t="s">
        <v>60</v>
      </c>
      <c r="B79" s="37">
        <v>145855.75</v>
      </c>
      <c r="C79" s="37">
        <f t="shared" si="27"/>
        <v>0</v>
      </c>
      <c r="D79" s="37">
        <v>145855.75</v>
      </c>
      <c r="E79" s="37">
        <f t="shared" si="32"/>
        <v>141333.79999999999</v>
      </c>
      <c r="F79" s="37">
        <v>0</v>
      </c>
      <c r="G79" s="37">
        <v>141333.79999999999</v>
      </c>
      <c r="H79" s="32">
        <f t="shared" si="20"/>
        <v>-4521.9500000000116</v>
      </c>
      <c r="I79" s="32">
        <f t="shared" si="21"/>
        <v>0</v>
      </c>
      <c r="J79" s="32">
        <f t="shared" si="22"/>
        <v>-4521.9500000000116</v>
      </c>
      <c r="K79" s="33">
        <f t="shared" si="29"/>
        <v>0.96899710844447329</v>
      </c>
      <c r="L79" s="33"/>
      <c r="M79" s="33">
        <f t="shared" si="31"/>
        <v>0.96899710844447329</v>
      </c>
    </row>
    <row r="80" spans="1:13" x14ac:dyDescent="0.2">
      <c r="A80" s="7" t="s">
        <v>61</v>
      </c>
      <c r="B80" s="37">
        <v>10694.332259999999</v>
      </c>
      <c r="C80" s="37">
        <f t="shared" si="27"/>
        <v>6341.5402599999989</v>
      </c>
      <c r="D80" s="37">
        <v>4352.7920000000004</v>
      </c>
      <c r="E80" s="37">
        <f t="shared" si="32"/>
        <v>10443.740259999999</v>
      </c>
      <c r="F80" s="37">
        <v>6341.5402599999989</v>
      </c>
      <c r="G80" s="37">
        <v>4102.2</v>
      </c>
      <c r="H80" s="32">
        <f t="shared" si="20"/>
        <v>-250.59200000000055</v>
      </c>
      <c r="I80" s="32">
        <f t="shared" si="21"/>
        <v>0</v>
      </c>
      <c r="J80" s="32">
        <f t="shared" si="22"/>
        <v>-250.59200000000055</v>
      </c>
      <c r="K80" s="33">
        <f t="shared" si="29"/>
        <v>0.97656777497578884</v>
      </c>
      <c r="L80" s="33">
        <f t="shared" si="30"/>
        <v>1</v>
      </c>
      <c r="M80" s="33">
        <f t="shared" si="31"/>
        <v>0.94242959461421527</v>
      </c>
    </row>
    <row r="81" spans="1:13" ht="31.5" x14ac:dyDescent="0.2">
      <c r="A81" s="7" t="s">
        <v>153</v>
      </c>
      <c r="B81" s="37"/>
      <c r="C81" s="37"/>
      <c r="D81" s="37"/>
      <c r="E81" s="37">
        <f t="shared" si="32"/>
        <v>0</v>
      </c>
      <c r="F81" s="37"/>
      <c r="H81" s="32">
        <f t="shared" si="20"/>
        <v>0</v>
      </c>
      <c r="I81" s="32">
        <f t="shared" si="21"/>
        <v>0</v>
      </c>
      <c r="J81" s="32">
        <f t="shared" si="22"/>
        <v>0</v>
      </c>
      <c r="K81" s="33"/>
      <c r="L81" s="33"/>
      <c r="M81" s="33"/>
    </row>
    <row r="82" spans="1:13" x14ac:dyDescent="0.2">
      <c r="A82" s="7" t="s">
        <v>62</v>
      </c>
      <c r="B82" s="37">
        <v>1030807.2566000001</v>
      </c>
      <c r="C82" s="37">
        <f t="shared" si="27"/>
        <v>379679.72936000011</v>
      </c>
      <c r="D82" s="37">
        <v>651127.52723999997</v>
      </c>
      <c r="E82" s="37">
        <f t="shared" si="32"/>
        <v>1027430.1293600001</v>
      </c>
      <c r="F82" s="37">
        <v>379679.72936000011</v>
      </c>
      <c r="G82" s="37">
        <v>647750.40000000002</v>
      </c>
      <c r="H82" s="32">
        <f t="shared" si="20"/>
        <v>-3377.1272399999434</v>
      </c>
      <c r="I82" s="32">
        <f t="shared" si="21"/>
        <v>0</v>
      </c>
      <c r="J82" s="32">
        <f t="shared" si="22"/>
        <v>-3377.1272399999434</v>
      </c>
      <c r="K82" s="33">
        <f t="shared" si="29"/>
        <v>0.99672380338964728</v>
      </c>
      <c r="L82" s="33">
        <f t="shared" si="30"/>
        <v>1</v>
      </c>
      <c r="M82" s="33">
        <f t="shared" si="31"/>
        <v>0.99481341657552869</v>
      </c>
    </row>
    <row r="83" spans="1:13" s="5" customFormat="1" x14ac:dyDescent="0.2">
      <c r="A83" s="6" t="s">
        <v>63</v>
      </c>
      <c r="B83" s="36">
        <f>SUM(B84:B85)</f>
        <v>32153.9</v>
      </c>
      <c r="C83" s="36">
        <f t="shared" si="27"/>
        <v>0</v>
      </c>
      <c r="D83" s="36">
        <f>SUM(D84:D85)</f>
        <v>32153.9</v>
      </c>
      <c r="E83" s="36">
        <f t="shared" ref="E83:G83" si="33">SUM(E84:E85)</f>
        <v>32199.599999999999</v>
      </c>
      <c r="F83" s="36">
        <f t="shared" si="33"/>
        <v>0</v>
      </c>
      <c r="G83" s="36">
        <f t="shared" si="33"/>
        <v>32199.599999999999</v>
      </c>
      <c r="H83" s="17">
        <f t="shared" si="20"/>
        <v>45.69999999999709</v>
      </c>
      <c r="I83" s="17">
        <f t="shared" si="21"/>
        <v>0</v>
      </c>
      <c r="J83" s="17">
        <f t="shared" si="22"/>
        <v>45.69999999999709</v>
      </c>
      <c r="K83" s="30">
        <f t="shared" si="29"/>
        <v>1.0014212894858787</v>
      </c>
      <c r="L83" s="30"/>
      <c r="M83" s="30">
        <f t="shared" si="31"/>
        <v>1.0014212894858787</v>
      </c>
    </row>
    <row r="84" spans="1:13" x14ac:dyDescent="0.2">
      <c r="A84" s="7" t="s">
        <v>64</v>
      </c>
      <c r="B84" s="37">
        <v>32153.9</v>
      </c>
      <c r="C84" s="37"/>
      <c r="D84" s="37">
        <v>32153.9</v>
      </c>
      <c r="E84" s="37">
        <f t="shared" si="32"/>
        <v>32199.599999999999</v>
      </c>
      <c r="F84" s="37"/>
      <c r="G84" s="37">
        <v>32199.599999999999</v>
      </c>
      <c r="H84" s="32">
        <f t="shared" si="20"/>
        <v>45.69999999999709</v>
      </c>
      <c r="I84" s="32">
        <f t="shared" si="21"/>
        <v>0</v>
      </c>
      <c r="J84" s="32">
        <f t="shared" si="22"/>
        <v>45.69999999999709</v>
      </c>
      <c r="K84" s="33">
        <f t="shared" si="29"/>
        <v>1.0014212894858787</v>
      </c>
      <c r="L84" s="33"/>
      <c r="M84" s="33">
        <f t="shared" si="31"/>
        <v>1.0014212894858787</v>
      </c>
    </row>
    <row r="85" spans="1:13" x14ac:dyDescent="0.2">
      <c r="A85" s="7" t="s">
        <v>156</v>
      </c>
      <c r="B85" s="37"/>
      <c r="C85" s="37"/>
      <c r="D85" s="37"/>
      <c r="E85" s="37"/>
      <c r="F85" s="37"/>
      <c r="G85" s="37"/>
      <c r="H85" s="32"/>
      <c r="I85" s="32"/>
      <c r="J85" s="32"/>
      <c r="K85" s="33"/>
      <c r="L85" s="33"/>
      <c r="M85" s="33"/>
    </row>
    <row r="86" spans="1:13" s="5" customFormat="1" ht="31.5" x14ac:dyDescent="0.2">
      <c r="A86" s="6" t="s">
        <v>65</v>
      </c>
      <c r="B86" s="36">
        <f>SUM(B87:B91)</f>
        <v>311554.15733000002</v>
      </c>
      <c r="C86" s="36">
        <f t="shared" si="27"/>
        <v>110870.46514000001</v>
      </c>
      <c r="D86" s="36">
        <f>SUM(D87:D91)</f>
        <v>200683.69219</v>
      </c>
      <c r="E86" s="36">
        <f t="shared" ref="E86:G86" si="34">SUM(E87:E91)</f>
        <v>336467.96513999993</v>
      </c>
      <c r="F86" s="36">
        <f t="shared" si="34"/>
        <v>110870.46513999999</v>
      </c>
      <c r="G86" s="36">
        <f t="shared" si="34"/>
        <v>225597.5</v>
      </c>
      <c r="H86" s="17">
        <f t="shared" si="20"/>
        <v>24913.807809999911</v>
      </c>
      <c r="I86" s="17">
        <f t="shared" si="21"/>
        <v>0</v>
      </c>
      <c r="J86" s="17">
        <f t="shared" si="22"/>
        <v>24913.807809999998</v>
      </c>
      <c r="K86" s="30">
        <f t="shared" si="29"/>
        <v>1.0799662184690768</v>
      </c>
      <c r="L86" s="30">
        <f t="shared" si="30"/>
        <v>0.99999999999999978</v>
      </c>
      <c r="M86" s="30">
        <f t="shared" si="31"/>
        <v>1.1241446553933865</v>
      </c>
    </row>
    <row r="87" spans="1:13" x14ac:dyDescent="0.2">
      <c r="A87" s="7" t="s">
        <v>66</v>
      </c>
      <c r="B87" s="37">
        <v>39809.737000000001</v>
      </c>
      <c r="C87" s="37"/>
      <c r="D87" s="37">
        <v>39809.737000000001</v>
      </c>
      <c r="E87" s="37">
        <f t="shared" ref="E87:E91" si="35">F87+G87</f>
        <v>52389.2</v>
      </c>
      <c r="F87" s="37"/>
      <c r="G87" s="37">
        <v>52389.2</v>
      </c>
      <c r="H87" s="32">
        <f t="shared" si="20"/>
        <v>12579.462999999996</v>
      </c>
      <c r="I87" s="32">
        <f t="shared" si="21"/>
        <v>0</v>
      </c>
      <c r="J87" s="32">
        <f t="shared" si="22"/>
        <v>12579.462999999996</v>
      </c>
      <c r="K87" s="33">
        <f t="shared" si="29"/>
        <v>1.3159896032470648</v>
      </c>
      <c r="L87" s="33"/>
      <c r="M87" s="33">
        <f t="shared" si="31"/>
        <v>1.3159896032470648</v>
      </c>
    </row>
    <row r="88" spans="1:13" x14ac:dyDescent="0.2">
      <c r="A88" s="7" t="s">
        <v>149</v>
      </c>
      <c r="B88" s="37">
        <v>85703.063549999992</v>
      </c>
      <c r="C88" s="37">
        <f t="shared" si="27"/>
        <v>79232.063549999992</v>
      </c>
      <c r="D88" s="37">
        <v>6471</v>
      </c>
      <c r="E88" s="37">
        <f t="shared" si="35"/>
        <v>85703.063549999992</v>
      </c>
      <c r="F88" s="37">
        <v>79232.063549999992</v>
      </c>
      <c r="G88" s="37">
        <v>6471</v>
      </c>
      <c r="H88" s="32">
        <f t="shared" si="20"/>
        <v>0</v>
      </c>
      <c r="I88" s="32">
        <f t="shared" si="21"/>
        <v>0</v>
      </c>
      <c r="J88" s="32">
        <f t="shared" si="22"/>
        <v>0</v>
      </c>
      <c r="K88" s="33">
        <f t="shared" si="29"/>
        <v>1</v>
      </c>
      <c r="L88" s="33">
        <f t="shared" si="30"/>
        <v>1</v>
      </c>
      <c r="M88" s="33">
        <f t="shared" si="31"/>
        <v>1</v>
      </c>
    </row>
    <row r="89" spans="1:13" ht="31.5" x14ac:dyDescent="0.2">
      <c r="A89" s="7" t="s">
        <v>150</v>
      </c>
      <c r="B89" s="37">
        <v>171189.60451</v>
      </c>
      <c r="C89" s="37">
        <f t="shared" si="27"/>
        <v>26413.649319999997</v>
      </c>
      <c r="D89" s="37">
        <v>144775.95519000001</v>
      </c>
      <c r="E89" s="37">
        <f t="shared" si="35"/>
        <v>183753.94931999999</v>
      </c>
      <c r="F89" s="37">
        <v>26413.649319999997</v>
      </c>
      <c r="G89" s="37">
        <v>157340.29999999999</v>
      </c>
      <c r="H89" s="32">
        <f t="shared" si="20"/>
        <v>12564.34480999998</v>
      </c>
      <c r="I89" s="32">
        <f t="shared" si="21"/>
        <v>0</v>
      </c>
      <c r="J89" s="32">
        <f t="shared" si="22"/>
        <v>12564.34480999998</v>
      </c>
      <c r="K89" s="33">
        <f t="shared" si="29"/>
        <v>1.0733943211444597</v>
      </c>
      <c r="L89" s="33">
        <f t="shared" si="30"/>
        <v>1</v>
      </c>
      <c r="M89" s="33">
        <f t="shared" si="31"/>
        <v>1.0867847481545598</v>
      </c>
    </row>
    <row r="90" spans="1:13" x14ac:dyDescent="0.2">
      <c r="A90" s="7" t="s">
        <v>140</v>
      </c>
      <c r="B90" s="37">
        <v>90</v>
      </c>
      <c r="C90" s="37"/>
      <c r="D90" s="37">
        <v>90</v>
      </c>
      <c r="E90" s="37">
        <f t="shared" si="35"/>
        <v>90</v>
      </c>
      <c r="F90" s="37"/>
      <c r="G90" s="37">
        <v>90</v>
      </c>
      <c r="H90" s="32">
        <f t="shared" si="20"/>
        <v>0</v>
      </c>
      <c r="I90" s="32">
        <f t="shared" si="21"/>
        <v>0</v>
      </c>
      <c r="J90" s="32">
        <f t="shared" si="22"/>
        <v>0</v>
      </c>
      <c r="K90" s="33">
        <f t="shared" si="29"/>
        <v>1</v>
      </c>
      <c r="L90" s="33"/>
      <c r="M90" s="33">
        <f t="shared" si="31"/>
        <v>1</v>
      </c>
    </row>
    <row r="91" spans="1:13" ht="31.5" x14ac:dyDescent="0.2">
      <c r="A91" s="7" t="s">
        <v>67</v>
      </c>
      <c r="B91" s="37">
        <v>14761.752269999999</v>
      </c>
      <c r="C91" s="37">
        <f t="shared" si="27"/>
        <v>5224.752269999999</v>
      </c>
      <c r="D91" s="37">
        <v>9537</v>
      </c>
      <c r="E91" s="37">
        <f t="shared" si="35"/>
        <v>14531.752269999999</v>
      </c>
      <c r="F91" s="37">
        <v>5224.752269999999</v>
      </c>
      <c r="G91" s="37">
        <v>9307</v>
      </c>
      <c r="H91" s="32">
        <f t="shared" si="20"/>
        <v>-230</v>
      </c>
      <c r="I91" s="32">
        <f t="shared" si="21"/>
        <v>0</v>
      </c>
      <c r="J91" s="32">
        <f t="shared" si="22"/>
        <v>-230</v>
      </c>
      <c r="K91" s="33">
        <f t="shared" si="29"/>
        <v>0.98441919388747468</v>
      </c>
      <c r="L91" s="33">
        <f t="shared" si="30"/>
        <v>1</v>
      </c>
      <c r="M91" s="33">
        <f t="shared" si="31"/>
        <v>0.97588340148893782</v>
      </c>
    </row>
    <row r="92" spans="1:13" s="5" customFormat="1" x14ac:dyDescent="0.2">
      <c r="A92" s="6" t="s">
        <v>68</v>
      </c>
      <c r="B92" s="36">
        <f>SUM(B93:B102)</f>
        <v>9532309.269770002</v>
      </c>
      <c r="C92" s="36">
        <f t="shared" si="27"/>
        <v>747211.26146000065</v>
      </c>
      <c r="D92" s="36">
        <f>SUM(D93:D102)</f>
        <v>8785098.0083100013</v>
      </c>
      <c r="E92" s="36">
        <f t="shared" ref="E92:G92" si="36">SUM(E93:E102)</f>
        <v>9186637.7643400002</v>
      </c>
      <c r="F92" s="36">
        <f t="shared" si="36"/>
        <v>757458.46434000088</v>
      </c>
      <c r="G92" s="36">
        <f t="shared" si="36"/>
        <v>8429179.3000000007</v>
      </c>
      <c r="H92" s="17">
        <f t="shared" si="20"/>
        <v>-345671.50543000177</v>
      </c>
      <c r="I92" s="17">
        <f t="shared" si="21"/>
        <v>10247.20288000023</v>
      </c>
      <c r="J92" s="17">
        <f t="shared" si="22"/>
        <v>-355918.7083100006</v>
      </c>
      <c r="K92" s="30">
        <f t="shared" si="29"/>
        <v>0.96373685581874302</v>
      </c>
      <c r="L92" s="30">
        <f t="shared" si="30"/>
        <v>1.0137139299265616</v>
      </c>
      <c r="M92" s="30">
        <f t="shared" si="31"/>
        <v>0.95948608564488069</v>
      </c>
    </row>
    <row r="93" spans="1:13" x14ac:dyDescent="0.2">
      <c r="A93" s="7" t="s">
        <v>69</v>
      </c>
      <c r="B93" s="37">
        <v>277307.70600000001</v>
      </c>
      <c r="C93" s="37">
        <f t="shared" si="27"/>
        <v>160</v>
      </c>
      <c r="D93" s="37">
        <v>277147.70600000001</v>
      </c>
      <c r="E93" s="37">
        <f t="shared" ref="E93:E102" si="37">F93+G93</f>
        <v>304225.59999999998</v>
      </c>
      <c r="F93" s="37">
        <v>160</v>
      </c>
      <c r="G93" s="37">
        <v>304065.59999999998</v>
      </c>
      <c r="H93" s="32">
        <f t="shared" si="20"/>
        <v>26917.893999999971</v>
      </c>
      <c r="I93" s="32">
        <f t="shared" si="21"/>
        <v>0</v>
      </c>
      <c r="J93" s="32">
        <f t="shared" si="22"/>
        <v>26917.893999999971</v>
      </c>
      <c r="K93" s="33">
        <f t="shared" si="29"/>
        <v>1.0970686836953603</v>
      </c>
      <c r="L93" s="33">
        <f t="shared" si="30"/>
        <v>1</v>
      </c>
      <c r="M93" s="33">
        <f t="shared" si="31"/>
        <v>1.0971247223673573</v>
      </c>
    </row>
    <row r="94" spans="1:13" x14ac:dyDescent="0.2">
      <c r="A94" s="8" t="s">
        <v>70</v>
      </c>
      <c r="B94" s="37">
        <v>979231.57499999995</v>
      </c>
      <c r="C94" s="37"/>
      <c r="D94" s="37">
        <v>979231.57499999995</v>
      </c>
      <c r="E94" s="37">
        <f t="shared" si="37"/>
        <v>980805.7</v>
      </c>
      <c r="F94" s="37"/>
      <c r="G94" s="37">
        <v>980805.7</v>
      </c>
      <c r="H94" s="32">
        <f t="shared" si="20"/>
        <v>1574.125</v>
      </c>
      <c r="I94" s="32">
        <f t="shared" si="21"/>
        <v>0</v>
      </c>
      <c r="J94" s="32">
        <f t="shared" si="22"/>
        <v>1574.125</v>
      </c>
      <c r="K94" s="33">
        <f t="shared" si="29"/>
        <v>1.0016075104604343</v>
      </c>
      <c r="L94" s="33"/>
      <c r="M94" s="33">
        <f t="shared" si="31"/>
        <v>1.0016075104604343</v>
      </c>
    </row>
    <row r="95" spans="1:13" x14ac:dyDescent="0.2">
      <c r="A95" s="7" t="s">
        <v>71</v>
      </c>
      <c r="B95" s="37">
        <v>1365224.1246500001</v>
      </c>
      <c r="C95" s="37">
        <f t="shared" si="27"/>
        <v>18827.417650000192</v>
      </c>
      <c r="D95" s="37">
        <v>1346396.7069999999</v>
      </c>
      <c r="E95" s="37">
        <f t="shared" si="37"/>
        <v>1387270.7176500002</v>
      </c>
      <c r="F95" s="37">
        <v>18827.417650000192</v>
      </c>
      <c r="G95" s="37">
        <v>1368443.3</v>
      </c>
      <c r="H95" s="32">
        <f t="shared" si="20"/>
        <v>22046.59300000011</v>
      </c>
      <c r="I95" s="32">
        <f t="shared" si="21"/>
        <v>0</v>
      </c>
      <c r="J95" s="32">
        <f t="shared" si="22"/>
        <v>22046.59300000011</v>
      </c>
      <c r="K95" s="33">
        <f t="shared" si="29"/>
        <v>1.0161486986656145</v>
      </c>
      <c r="L95" s="33">
        <f t="shared" si="30"/>
        <v>1</v>
      </c>
      <c r="M95" s="33">
        <f t="shared" si="31"/>
        <v>1.0163745149445023</v>
      </c>
    </row>
    <row r="96" spans="1:13" x14ac:dyDescent="0.2">
      <c r="A96" s="7" t="s">
        <v>72</v>
      </c>
      <c r="B96" s="37">
        <v>19690.599999999999</v>
      </c>
      <c r="C96" s="37"/>
      <c r="D96" s="37">
        <v>19690.599999999999</v>
      </c>
      <c r="E96" s="37">
        <f t="shared" si="37"/>
        <v>10449.9</v>
      </c>
      <c r="F96" s="37"/>
      <c r="G96" s="37">
        <v>10449.9</v>
      </c>
      <c r="H96" s="32">
        <f t="shared" si="20"/>
        <v>-9240.6999999999989</v>
      </c>
      <c r="I96" s="32">
        <f t="shared" si="21"/>
        <v>0</v>
      </c>
      <c r="J96" s="32">
        <f t="shared" si="22"/>
        <v>-9240.6999999999989</v>
      </c>
      <c r="K96" s="33">
        <f t="shared" si="29"/>
        <v>0.53070500644977814</v>
      </c>
      <c r="L96" s="33"/>
      <c r="M96" s="33">
        <f t="shared" si="31"/>
        <v>0.53070500644977814</v>
      </c>
    </row>
    <row r="97" spans="1:13" x14ac:dyDescent="0.2">
      <c r="A97" s="7" t="s">
        <v>73</v>
      </c>
      <c r="B97" s="37">
        <v>638033.38500000001</v>
      </c>
      <c r="C97" s="37"/>
      <c r="D97" s="37">
        <v>638033.38500000001</v>
      </c>
      <c r="E97" s="37">
        <f t="shared" si="37"/>
        <v>638033.4</v>
      </c>
      <c r="F97" s="37"/>
      <c r="G97" s="37">
        <v>638033.4</v>
      </c>
      <c r="H97" s="32">
        <f t="shared" si="20"/>
        <v>1.5000000013969839E-2</v>
      </c>
      <c r="I97" s="32">
        <f t="shared" si="21"/>
        <v>0</v>
      </c>
      <c r="J97" s="32">
        <f t="shared" si="22"/>
        <v>1.5000000013969839E-2</v>
      </c>
      <c r="K97" s="33">
        <f t="shared" si="29"/>
        <v>1.0000000235097417</v>
      </c>
      <c r="L97" s="33"/>
      <c r="M97" s="33">
        <f t="shared" si="31"/>
        <v>1.0000000235097417</v>
      </c>
    </row>
    <row r="98" spans="1:13" x14ac:dyDescent="0.2">
      <c r="A98" s="7" t="s">
        <v>74</v>
      </c>
      <c r="B98" s="37">
        <v>870967.60499999998</v>
      </c>
      <c r="C98" s="37">
        <f t="shared" si="27"/>
        <v>92330</v>
      </c>
      <c r="D98" s="37">
        <v>778637.60499999998</v>
      </c>
      <c r="E98" s="37">
        <f t="shared" si="37"/>
        <v>939653.1</v>
      </c>
      <c r="F98" s="37">
        <v>92330</v>
      </c>
      <c r="G98" s="37">
        <v>847323.1</v>
      </c>
      <c r="H98" s="32">
        <f t="shared" si="20"/>
        <v>68685.494999999995</v>
      </c>
      <c r="I98" s="32">
        <f t="shared" si="21"/>
        <v>0</v>
      </c>
      <c r="J98" s="32">
        <f t="shared" si="22"/>
        <v>68685.494999999995</v>
      </c>
      <c r="K98" s="33">
        <f t="shared" si="29"/>
        <v>1.0788611362876119</v>
      </c>
      <c r="L98" s="33">
        <f t="shared" si="30"/>
        <v>1</v>
      </c>
      <c r="M98" s="33">
        <f t="shared" si="31"/>
        <v>1.0882124040233068</v>
      </c>
    </row>
    <row r="99" spans="1:13" x14ac:dyDescent="0.2">
      <c r="A99" s="7" t="s">
        <v>75</v>
      </c>
      <c r="B99" s="37">
        <v>3238207.9686100003</v>
      </c>
      <c r="C99" s="37">
        <f t="shared" si="27"/>
        <v>235063.16861000052</v>
      </c>
      <c r="D99" s="37">
        <v>3003144.8</v>
      </c>
      <c r="E99" s="37">
        <f t="shared" si="37"/>
        <v>2764284.0686100004</v>
      </c>
      <c r="F99" s="37">
        <v>235063.16861000052</v>
      </c>
      <c r="G99" s="37">
        <v>2529220.9</v>
      </c>
      <c r="H99" s="32">
        <f t="shared" si="20"/>
        <v>-473923.89999999991</v>
      </c>
      <c r="I99" s="32">
        <f t="shared" si="21"/>
        <v>0</v>
      </c>
      <c r="J99" s="32">
        <f t="shared" si="22"/>
        <v>-473923.89999999991</v>
      </c>
      <c r="K99" s="33">
        <f t="shared" si="29"/>
        <v>0.85364624366500108</v>
      </c>
      <c r="L99" s="33">
        <f t="shared" si="30"/>
        <v>1</v>
      </c>
      <c r="M99" s="33">
        <f t="shared" si="31"/>
        <v>0.84219079279826936</v>
      </c>
    </row>
    <row r="100" spans="1:13" x14ac:dyDescent="0.2">
      <c r="A100" s="7" t="s">
        <v>76</v>
      </c>
      <c r="B100" s="37">
        <v>191791.82112000001</v>
      </c>
      <c r="C100" s="37"/>
      <c r="D100" s="37">
        <v>202039.024</v>
      </c>
      <c r="E100" s="37">
        <f t="shared" si="37"/>
        <v>219494.39999999999</v>
      </c>
      <c r="F100" s="37"/>
      <c r="G100" s="37">
        <v>219494.39999999999</v>
      </c>
      <c r="H100" s="32">
        <f t="shared" si="20"/>
        <v>27702.578879999986</v>
      </c>
      <c r="I100" s="32">
        <f t="shared" si="21"/>
        <v>0</v>
      </c>
      <c r="J100" s="32">
        <f t="shared" si="22"/>
        <v>17455.375999999989</v>
      </c>
      <c r="K100" s="33">
        <f t="shared" si="29"/>
        <v>1.1444408771877039</v>
      </c>
      <c r="L100" s="33"/>
      <c r="M100" s="33">
        <f t="shared" si="31"/>
        <v>1.086396061782599</v>
      </c>
    </row>
    <row r="101" spans="1:13" ht="15.75" customHeight="1" x14ac:dyDescent="0.2">
      <c r="A101" s="7" t="s">
        <v>137</v>
      </c>
      <c r="B101" s="37">
        <v>3000</v>
      </c>
      <c r="C101" s="37"/>
      <c r="D101" s="37">
        <v>3000</v>
      </c>
      <c r="E101" s="37">
        <f t="shared" si="37"/>
        <v>3000</v>
      </c>
      <c r="F101" s="37"/>
      <c r="G101" s="37">
        <v>3000</v>
      </c>
      <c r="H101" s="32">
        <f t="shared" si="20"/>
        <v>0</v>
      </c>
      <c r="I101" s="32">
        <f t="shared" si="21"/>
        <v>0</v>
      </c>
      <c r="J101" s="32">
        <f t="shared" si="22"/>
        <v>0</v>
      </c>
      <c r="K101" s="33">
        <f t="shared" si="29"/>
        <v>1</v>
      </c>
      <c r="L101" s="33"/>
      <c r="M101" s="33">
        <f t="shared" si="31"/>
        <v>1</v>
      </c>
    </row>
    <row r="102" spans="1:13" x14ac:dyDescent="0.2">
      <c r="A102" s="7" t="s">
        <v>77</v>
      </c>
      <c r="B102" s="37">
        <v>1948854.4843900001</v>
      </c>
      <c r="C102" s="37">
        <f t="shared" si="27"/>
        <v>411077.87808000017</v>
      </c>
      <c r="D102" s="37">
        <v>1537776.6063099999</v>
      </c>
      <c r="E102" s="37">
        <f t="shared" si="37"/>
        <v>1939420.8780800002</v>
      </c>
      <c r="F102" s="37">
        <v>411077.87808000017</v>
      </c>
      <c r="G102" s="37">
        <v>1528343</v>
      </c>
      <c r="H102" s="32">
        <f t="shared" si="20"/>
        <v>-9433.6063099999446</v>
      </c>
      <c r="I102" s="32">
        <f t="shared" si="21"/>
        <v>0</v>
      </c>
      <c r="J102" s="32">
        <f t="shared" si="22"/>
        <v>-9433.6063099999446</v>
      </c>
      <c r="K102" s="33">
        <f t="shared" si="29"/>
        <v>0.99515940959904314</v>
      </c>
      <c r="L102" s="33">
        <f t="shared" si="30"/>
        <v>1</v>
      </c>
      <c r="M102" s="33">
        <f t="shared" si="31"/>
        <v>0.99386542474941364</v>
      </c>
    </row>
    <row r="103" spans="1:13" s="5" customFormat="1" x14ac:dyDescent="0.2">
      <c r="A103" s="6" t="s">
        <v>78</v>
      </c>
      <c r="B103" s="36">
        <f>SUM(B104:B107)</f>
        <v>3904616.0763300001</v>
      </c>
      <c r="C103" s="36">
        <f t="shared" si="27"/>
        <v>618899.79701999994</v>
      </c>
      <c r="D103" s="36">
        <f>SUM(D104:D107)</f>
        <v>3285716.2793100001</v>
      </c>
      <c r="E103" s="36">
        <f t="shared" ref="E103:G103" si="38">SUM(E104:E107)</f>
        <v>3654340.9970199997</v>
      </c>
      <c r="F103" s="36">
        <f t="shared" si="38"/>
        <v>618899.79701999994</v>
      </c>
      <c r="G103" s="36">
        <f t="shared" si="38"/>
        <v>3035441.1999999997</v>
      </c>
      <c r="H103" s="17">
        <f t="shared" si="20"/>
        <v>-250275.07931000041</v>
      </c>
      <c r="I103" s="17">
        <f t="shared" si="21"/>
        <v>0</v>
      </c>
      <c r="J103" s="17">
        <f t="shared" si="22"/>
        <v>-250275.07931000041</v>
      </c>
      <c r="K103" s="30">
        <f t="shared" si="29"/>
        <v>0.93590276882093948</v>
      </c>
      <c r="L103" s="30">
        <f t="shared" si="30"/>
        <v>1</v>
      </c>
      <c r="M103" s="30">
        <f t="shared" si="31"/>
        <v>0.92382936990452558</v>
      </c>
    </row>
    <row r="104" spans="1:13" x14ac:dyDescent="0.2">
      <c r="A104" s="7" t="s">
        <v>79</v>
      </c>
      <c r="B104" s="37">
        <v>1000202.9993800001</v>
      </c>
      <c r="C104" s="37">
        <f t="shared" si="27"/>
        <v>42527.487340000109</v>
      </c>
      <c r="D104" s="37">
        <v>957675.51203999994</v>
      </c>
      <c r="E104" s="37">
        <f t="shared" ref="E104:E107" si="39">F104+G104</f>
        <v>1007119.7873400002</v>
      </c>
      <c r="F104" s="37">
        <v>42527.487340000109</v>
      </c>
      <c r="G104" s="37">
        <v>964592.3</v>
      </c>
      <c r="H104" s="32">
        <f t="shared" si="20"/>
        <v>6916.7879600001033</v>
      </c>
      <c r="I104" s="32">
        <f t="shared" si="21"/>
        <v>0</v>
      </c>
      <c r="J104" s="32">
        <f t="shared" si="22"/>
        <v>6916.7879600001033</v>
      </c>
      <c r="K104" s="33">
        <f t="shared" si="29"/>
        <v>1.006915384141307</v>
      </c>
      <c r="L104" s="33">
        <f t="shared" si="30"/>
        <v>1</v>
      </c>
      <c r="M104" s="33">
        <f t="shared" si="31"/>
        <v>1.0072224755389916</v>
      </c>
    </row>
    <row r="105" spans="1:13" x14ac:dyDescent="0.2">
      <c r="A105" s="7" t="s">
        <v>80</v>
      </c>
      <c r="B105" s="37">
        <v>1494147.2103299999</v>
      </c>
      <c r="C105" s="37">
        <f t="shared" si="27"/>
        <v>88227.855449999915</v>
      </c>
      <c r="D105" s="37">
        <v>1405919.35488</v>
      </c>
      <c r="E105" s="37">
        <f t="shared" si="39"/>
        <v>1475937.3554499999</v>
      </c>
      <c r="F105" s="37">
        <v>88227.855449999915</v>
      </c>
      <c r="G105" s="37">
        <v>1387709.5</v>
      </c>
      <c r="H105" s="32">
        <f t="shared" si="20"/>
        <v>-18209.854879999999</v>
      </c>
      <c r="I105" s="32">
        <f t="shared" si="21"/>
        <v>0</v>
      </c>
      <c r="J105" s="32">
        <f t="shared" si="22"/>
        <v>-18209.854879999999</v>
      </c>
      <c r="K105" s="33">
        <f t="shared" si="29"/>
        <v>0.98781254299837151</v>
      </c>
      <c r="L105" s="33">
        <f t="shared" si="30"/>
        <v>1</v>
      </c>
      <c r="M105" s="33">
        <f t="shared" si="31"/>
        <v>0.98704772445390065</v>
      </c>
    </row>
    <row r="106" spans="1:13" x14ac:dyDescent="0.2">
      <c r="A106" s="7" t="s">
        <v>81</v>
      </c>
      <c r="B106" s="37">
        <v>759251.68840999994</v>
      </c>
      <c r="C106" s="37">
        <f t="shared" si="27"/>
        <v>466568.90840999992</v>
      </c>
      <c r="D106" s="37">
        <v>292682.78000000003</v>
      </c>
      <c r="E106" s="37">
        <f t="shared" si="39"/>
        <v>758093.40840999992</v>
      </c>
      <c r="F106" s="37">
        <v>466568.90840999992</v>
      </c>
      <c r="G106" s="37">
        <v>291524.5</v>
      </c>
      <c r="H106" s="32">
        <f t="shared" si="20"/>
        <v>-1158.2800000000279</v>
      </c>
      <c r="I106" s="32">
        <f t="shared" si="21"/>
        <v>0</v>
      </c>
      <c r="J106" s="32">
        <f t="shared" si="22"/>
        <v>-1158.2800000000279</v>
      </c>
      <c r="K106" s="33">
        <f t="shared" si="29"/>
        <v>0.99847444527594575</v>
      </c>
      <c r="L106" s="33">
        <f t="shared" si="30"/>
        <v>1</v>
      </c>
      <c r="M106" s="33">
        <f t="shared" si="31"/>
        <v>0.99604254134800818</v>
      </c>
    </row>
    <row r="107" spans="1:13" x14ac:dyDescent="0.2">
      <c r="A107" s="7" t="s">
        <v>82</v>
      </c>
      <c r="B107" s="37">
        <v>651014.17821000004</v>
      </c>
      <c r="C107" s="37">
        <f t="shared" si="27"/>
        <v>21575.545819999999</v>
      </c>
      <c r="D107" s="37">
        <v>629438.63239000004</v>
      </c>
      <c r="E107" s="37">
        <f t="shared" si="39"/>
        <v>413190.44582000002</v>
      </c>
      <c r="F107" s="37">
        <v>21575.545819999999</v>
      </c>
      <c r="G107" s="37">
        <v>391614.9</v>
      </c>
      <c r="H107" s="32">
        <f t="shared" si="20"/>
        <v>-237823.73239000002</v>
      </c>
      <c r="I107" s="32">
        <f t="shared" si="21"/>
        <v>0</v>
      </c>
      <c r="J107" s="32">
        <f t="shared" si="22"/>
        <v>-237823.73239000002</v>
      </c>
      <c r="K107" s="33">
        <f t="shared" si="29"/>
        <v>0.63468732271867001</v>
      </c>
      <c r="L107" s="33">
        <f t="shared" si="30"/>
        <v>1</v>
      </c>
      <c r="M107" s="33">
        <f t="shared" si="31"/>
        <v>0.62216533884014213</v>
      </c>
    </row>
    <row r="108" spans="1:13" s="5" customFormat="1" x14ac:dyDescent="0.2">
      <c r="A108" s="6" t="s">
        <v>83</v>
      </c>
      <c r="B108" s="36">
        <f>SUM(B109:B111)</f>
        <v>225675.41784000001</v>
      </c>
      <c r="C108" s="36">
        <f t="shared" si="27"/>
        <v>98988.873840000015</v>
      </c>
      <c r="D108" s="36">
        <f>SUM(D109:D111)</f>
        <v>126686.54399999999</v>
      </c>
      <c r="E108" s="36">
        <f t="shared" ref="E108:G108" si="40">SUM(E109:E111)</f>
        <v>240101.37384000001</v>
      </c>
      <c r="F108" s="36">
        <f t="shared" si="40"/>
        <v>98988.873840000015</v>
      </c>
      <c r="G108" s="36">
        <f t="shared" si="40"/>
        <v>141112.5</v>
      </c>
      <c r="H108" s="17">
        <f t="shared" si="20"/>
        <v>14425.956000000006</v>
      </c>
      <c r="I108" s="17">
        <f t="shared" si="21"/>
        <v>0</v>
      </c>
      <c r="J108" s="17">
        <f t="shared" si="22"/>
        <v>14425.956000000006</v>
      </c>
      <c r="K108" s="30">
        <f t="shared" si="29"/>
        <v>1.0639234708772214</v>
      </c>
      <c r="L108" s="30">
        <f t="shared" si="30"/>
        <v>1</v>
      </c>
      <c r="M108" s="30">
        <f t="shared" si="31"/>
        <v>1.1138712569189668</v>
      </c>
    </row>
    <row r="109" spans="1:13" x14ac:dyDescent="0.2">
      <c r="A109" s="7" t="s">
        <v>141</v>
      </c>
      <c r="B109" s="37">
        <v>513</v>
      </c>
      <c r="C109" s="37">
        <f t="shared" si="27"/>
        <v>513</v>
      </c>
      <c r="D109" s="37"/>
      <c r="E109" s="37">
        <f t="shared" ref="E109:E110" si="41">F109+G109</f>
        <v>513</v>
      </c>
      <c r="F109" s="37">
        <v>513</v>
      </c>
      <c r="G109" s="37"/>
      <c r="H109" s="32">
        <f t="shared" si="20"/>
        <v>0</v>
      </c>
      <c r="I109" s="32">
        <f t="shared" si="21"/>
        <v>0</v>
      </c>
      <c r="J109" s="32">
        <f t="shared" si="22"/>
        <v>0</v>
      </c>
      <c r="K109" s="33">
        <f t="shared" si="29"/>
        <v>1</v>
      </c>
      <c r="L109" s="33">
        <f t="shared" si="30"/>
        <v>1</v>
      </c>
      <c r="M109" s="33"/>
    </row>
    <row r="110" spans="1:13" ht="21" customHeight="1" x14ac:dyDescent="0.2">
      <c r="A110" s="7" t="s">
        <v>84</v>
      </c>
      <c r="B110" s="37">
        <v>225162.41784000001</v>
      </c>
      <c r="C110" s="37">
        <f t="shared" si="27"/>
        <v>98475.873840000015</v>
      </c>
      <c r="D110" s="37">
        <v>126686.54399999999</v>
      </c>
      <c r="E110" s="37">
        <f t="shared" si="41"/>
        <v>239588.37384000001</v>
      </c>
      <c r="F110" s="37">
        <v>98475.873840000015</v>
      </c>
      <c r="G110" s="37">
        <v>141112.5</v>
      </c>
      <c r="H110" s="32">
        <f t="shared" si="20"/>
        <v>14425.956000000006</v>
      </c>
      <c r="I110" s="32">
        <f t="shared" si="21"/>
        <v>0</v>
      </c>
      <c r="J110" s="32">
        <f t="shared" si="22"/>
        <v>14425.956000000006</v>
      </c>
      <c r="K110" s="33">
        <f t="shared" si="29"/>
        <v>1.0640691112592824</v>
      </c>
      <c r="L110" s="33">
        <f t="shared" si="30"/>
        <v>1</v>
      </c>
      <c r="M110" s="33">
        <f t="shared" si="31"/>
        <v>1.1138712569189668</v>
      </c>
    </row>
    <row r="111" spans="1:13" ht="31.5" x14ac:dyDescent="0.2">
      <c r="A111" s="7" t="s">
        <v>151</v>
      </c>
      <c r="B111" s="37"/>
      <c r="C111" s="37"/>
      <c r="D111" s="37"/>
      <c r="E111" s="37"/>
      <c r="F111" s="37"/>
      <c r="G111" s="37"/>
      <c r="H111" s="32"/>
      <c r="I111" s="32"/>
      <c r="J111" s="32"/>
      <c r="K111" s="33"/>
      <c r="L111" s="33"/>
      <c r="M111" s="33"/>
    </row>
    <row r="112" spans="1:13" s="5" customFormat="1" x14ac:dyDescent="0.2">
      <c r="A112" s="6" t="s">
        <v>85</v>
      </c>
      <c r="B112" s="36">
        <f>SUM(B113:B120)</f>
        <v>25134571.973590005</v>
      </c>
      <c r="C112" s="36">
        <f t="shared" si="27"/>
        <v>2266868.8420600034</v>
      </c>
      <c r="D112" s="36">
        <f>SUM(D113:D120)</f>
        <v>22867703.131530002</v>
      </c>
      <c r="E112" s="36">
        <f t="shared" ref="E112:G112" si="42">SUM(E113:E120)</f>
        <v>25847128.642060004</v>
      </c>
      <c r="F112" s="36">
        <f t="shared" si="42"/>
        <v>2266868.8420600006</v>
      </c>
      <c r="G112" s="36">
        <f t="shared" si="42"/>
        <v>23580259.800000001</v>
      </c>
      <c r="H112" s="17">
        <f t="shared" si="20"/>
        <v>712556.66846999899</v>
      </c>
      <c r="I112" s="17">
        <f t="shared" si="21"/>
        <v>0</v>
      </c>
      <c r="J112" s="17">
        <f t="shared" si="22"/>
        <v>712556.66846999899</v>
      </c>
      <c r="K112" s="30">
        <f t="shared" si="29"/>
        <v>1.0283496639297742</v>
      </c>
      <c r="L112" s="30">
        <f t="shared" si="30"/>
        <v>0.99999999999999878</v>
      </c>
      <c r="M112" s="30">
        <f t="shared" si="31"/>
        <v>1.0311599579709221</v>
      </c>
    </row>
    <row r="113" spans="1:13" x14ac:dyDescent="0.2">
      <c r="A113" s="7" t="s">
        <v>86</v>
      </c>
      <c r="B113" s="37">
        <v>5140975.4840299999</v>
      </c>
      <c r="C113" s="37">
        <f t="shared" si="27"/>
        <v>361819.25272999983</v>
      </c>
      <c r="D113" s="37">
        <v>4779156.2313000001</v>
      </c>
      <c r="E113" s="37">
        <f t="shared" ref="E113:E120" si="43">F113+G113</f>
        <v>5260929.45273</v>
      </c>
      <c r="F113" s="37">
        <v>361819.25272999983</v>
      </c>
      <c r="G113" s="37">
        <v>4899110.2</v>
      </c>
      <c r="H113" s="32">
        <f t="shared" si="20"/>
        <v>119953.96870000008</v>
      </c>
      <c r="I113" s="32">
        <f t="shared" si="21"/>
        <v>0</v>
      </c>
      <c r="J113" s="32">
        <f t="shared" si="22"/>
        <v>119953.96870000008</v>
      </c>
      <c r="K113" s="33">
        <f t="shared" si="29"/>
        <v>1.0233329198072674</v>
      </c>
      <c r="L113" s="33">
        <f t="shared" si="30"/>
        <v>1</v>
      </c>
      <c r="M113" s="33">
        <f t="shared" si="31"/>
        <v>1.0250994030942928</v>
      </c>
    </row>
    <row r="114" spans="1:13" x14ac:dyDescent="0.2">
      <c r="A114" s="7" t="s">
        <v>87</v>
      </c>
      <c r="B114" s="37">
        <v>16849632.057530001</v>
      </c>
      <c r="C114" s="37">
        <f t="shared" si="27"/>
        <v>780332.77453000098</v>
      </c>
      <c r="D114" s="37">
        <v>16069299.283</v>
      </c>
      <c r="E114" s="37">
        <f t="shared" si="43"/>
        <v>17293141.374530002</v>
      </c>
      <c r="F114" s="37">
        <v>780332.77453000098</v>
      </c>
      <c r="G114" s="37">
        <v>16512808.6</v>
      </c>
      <c r="H114" s="32">
        <f t="shared" si="20"/>
        <v>443509.31700000167</v>
      </c>
      <c r="I114" s="32">
        <f t="shared" si="21"/>
        <v>0</v>
      </c>
      <c r="J114" s="32">
        <f t="shared" si="22"/>
        <v>443509.31699999981</v>
      </c>
      <c r="K114" s="33">
        <f t="shared" si="29"/>
        <v>1.026321602482815</v>
      </c>
      <c r="L114" s="33">
        <f t="shared" si="30"/>
        <v>1</v>
      </c>
      <c r="M114" s="33">
        <f t="shared" si="31"/>
        <v>1.0275997919504303</v>
      </c>
    </row>
    <row r="115" spans="1:13" x14ac:dyDescent="0.2">
      <c r="A115" s="7" t="s">
        <v>88</v>
      </c>
      <c r="B115" s="37">
        <v>736046.33913999994</v>
      </c>
      <c r="C115" s="37">
        <f t="shared" si="27"/>
        <v>618919.55413999991</v>
      </c>
      <c r="D115" s="37">
        <v>117126.785</v>
      </c>
      <c r="E115" s="37">
        <f t="shared" si="43"/>
        <v>740580.75413999986</v>
      </c>
      <c r="F115" s="37">
        <v>618919.55413999991</v>
      </c>
      <c r="G115" s="37">
        <v>121661.2</v>
      </c>
      <c r="H115" s="32">
        <f t="shared" si="20"/>
        <v>4534.4149999999208</v>
      </c>
      <c r="I115" s="32">
        <f t="shared" si="21"/>
        <v>0</v>
      </c>
      <c r="J115" s="32">
        <f t="shared" si="22"/>
        <v>4534.4149999999936</v>
      </c>
      <c r="K115" s="33">
        <f t="shared" si="29"/>
        <v>1.0061605020755866</v>
      </c>
      <c r="L115" s="33">
        <f t="shared" si="30"/>
        <v>1</v>
      </c>
      <c r="M115" s="33">
        <f t="shared" si="31"/>
        <v>1.0387137323029911</v>
      </c>
    </row>
    <row r="116" spans="1:13" x14ac:dyDescent="0.2">
      <c r="A116" s="7" t="s">
        <v>89</v>
      </c>
      <c r="B116" s="37">
        <v>1154914.129</v>
      </c>
      <c r="C116" s="37"/>
      <c r="D116" s="37">
        <v>1154914.129</v>
      </c>
      <c r="E116" s="37">
        <f t="shared" si="43"/>
        <v>1275059.6000000001</v>
      </c>
      <c r="F116" s="37"/>
      <c r="G116" s="37">
        <v>1275059.6000000001</v>
      </c>
      <c r="H116" s="32">
        <f t="shared" si="20"/>
        <v>120145.47100000014</v>
      </c>
      <c r="I116" s="32">
        <f t="shared" si="21"/>
        <v>0</v>
      </c>
      <c r="J116" s="32">
        <f t="shared" si="22"/>
        <v>120145.47100000014</v>
      </c>
      <c r="K116" s="33">
        <f t="shared" si="29"/>
        <v>1.104029787135802</v>
      </c>
      <c r="L116" s="33"/>
      <c r="M116" s="33">
        <f t="shared" si="31"/>
        <v>1.104029787135802</v>
      </c>
    </row>
    <row r="117" spans="1:13" ht="33" customHeight="1" x14ac:dyDescent="0.2">
      <c r="A117" s="7" t="s">
        <v>90</v>
      </c>
      <c r="B117" s="37">
        <v>52472</v>
      </c>
      <c r="C117" s="37">
        <f t="shared" si="27"/>
        <v>50</v>
      </c>
      <c r="D117" s="37">
        <v>52422</v>
      </c>
      <c r="E117" s="37">
        <f t="shared" si="43"/>
        <v>60562.9</v>
      </c>
      <c r="F117" s="37">
        <v>50</v>
      </c>
      <c r="G117" s="37">
        <v>60512.9</v>
      </c>
      <c r="H117" s="32">
        <f t="shared" si="20"/>
        <v>8090.9000000000015</v>
      </c>
      <c r="I117" s="32">
        <f t="shared" si="21"/>
        <v>0</v>
      </c>
      <c r="J117" s="32">
        <f t="shared" si="22"/>
        <v>8090.9000000000015</v>
      </c>
      <c r="K117" s="33">
        <f t="shared" si="29"/>
        <v>1.1541946180820248</v>
      </c>
      <c r="L117" s="33">
        <f t="shared" si="30"/>
        <v>1</v>
      </c>
      <c r="M117" s="33">
        <f t="shared" si="31"/>
        <v>1.1543416886040212</v>
      </c>
    </row>
    <row r="118" spans="1:13" x14ac:dyDescent="0.2">
      <c r="A118" s="7" t="s">
        <v>91</v>
      </c>
      <c r="B118" s="37">
        <v>232647.11227000001</v>
      </c>
      <c r="C118" s="37">
        <f t="shared" si="27"/>
        <v>63825.312270000024</v>
      </c>
      <c r="D118" s="37">
        <v>168821.8</v>
      </c>
      <c r="E118" s="37">
        <f t="shared" si="43"/>
        <v>234981.11227000001</v>
      </c>
      <c r="F118" s="37">
        <v>63825.312270000024</v>
      </c>
      <c r="G118" s="37">
        <v>171155.8</v>
      </c>
      <c r="H118" s="32">
        <f t="shared" si="20"/>
        <v>2334</v>
      </c>
      <c r="I118" s="32">
        <f t="shared" si="21"/>
        <v>0</v>
      </c>
      <c r="J118" s="32">
        <f t="shared" si="22"/>
        <v>2334</v>
      </c>
      <c r="K118" s="33">
        <f t="shared" si="29"/>
        <v>1.0100323617913265</v>
      </c>
      <c r="L118" s="33">
        <f t="shared" si="30"/>
        <v>1</v>
      </c>
      <c r="M118" s="33">
        <f t="shared" si="31"/>
        <v>1.0138252287323082</v>
      </c>
    </row>
    <row r="119" spans="1:13" x14ac:dyDescent="0.2">
      <c r="A119" s="7" t="s">
        <v>92</v>
      </c>
      <c r="B119" s="37">
        <v>19342.991000000002</v>
      </c>
      <c r="C119" s="37"/>
      <c r="D119" s="37">
        <v>19342.991000000002</v>
      </c>
      <c r="E119" s="37">
        <f t="shared" si="43"/>
        <v>24878</v>
      </c>
      <c r="F119" s="37"/>
      <c r="G119" s="37">
        <v>24878</v>
      </c>
      <c r="H119" s="32">
        <f t="shared" si="20"/>
        <v>5535.0089999999982</v>
      </c>
      <c r="I119" s="32">
        <f t="shared" si="21"/>
        <v>0</v>
      </c>
      <c r="J119" s="32">
        <f t="shared" si="22"/>
        <v>5535.0089999999982</v>
      </c>
      <c r="K119" s="33">
        <f t="shared" si="29"/>
        <v>1.2861506268601375</v>
      </c>
      <c r="L119" s="33"/>
      <c r="M119" s="33">
        <f t="shared" si="31"/>
        <v>1.2861506268601375</v>
      </c>
    </row>
    <row r="120" spans="1:13" x14ac:dyDescent="0.2">
      <c r="A120" s="7" t="s">
        <v>93</v>
      </c>
      <c r="B120" s="37">
        <v>948541.86062000005</v>
      </c>
      <c r="C120" s="37">
        <f t="shared" si="27"/>
        <v>441921.94839000003</v>
      </c>
      <c r="D120" s="37">
        <v>506619.91223000002</v>
      </c>
      <c r="E120" s="37">
        <f t="shared" si="43"/>
        <v>956995.44839000003</v>
      </c>
      <c r="F120" s="37">
        <v>441921.94839000003</v>
      </c>
      <c r="G120" s="37">
        <v>515073.5</v>
      </c>
      <c r="H120" s="32">
        <f t="shared" si="20"/>
        <v>8453.5877699999837</v>
      </c>
      <c r="I120" s="32">
        <f t="shared" si="21"/>
        <v>0</v>
      </c>
      <c r="J120" s="32">
        <f t="shared" si="22"/>
        <v>8453.5877699999837</v>
      </c>
      <c r="K120" s="33">
        <f t="shared" si="29"/>
        <v>1.0089121926200224</v>
      </c>
      <c r="L120" s="33">
        <f t="shared" si="30"/>
        <v>1</v>
      </c>
      <c r="M120" s="33">
        <f t="shared" si="31"/>
        <v>1.0166862524861877</v>
      </c>
    </row>
    <row r="121" spans="1:13" s="5" customFormat="1" x14ac:dyDescent="0.2">
      <c r="A121" s="6" t="s">
        <v>94</v>
      </c>
      <c r="B121" s="36">
        <f>SUM(B122:B123)</f>
        <v>2898762.3389500002</v>
      </c>
      <c r="C121" s="36">
        <f t="shared" si="27"/>
        <v>1355020.0159500004</v>
      </c>
      <c r="D121" s="36">
        <f>SUM(D122:D123)</f>
        <v>1543742.3229999999</v>
      </c>
      <c r="E121" s="36">
        <f t="shared" ref="E121:G121" si="44">SUM(E122:E123)</f>
        <v>2761336.9159500003</v>
      </c>
      <c r="F121" s="36">
        <f t="shared" si="44"/>
        <v>1355020.0159500004</v>
      </c>
      <c r="G121" s="36">
        <f t="shared" si="44"/>
        <v>1406316.9</v>
      </c>
      <c r="H121" s="17">
        <f t="shared" si="20"/>
        <v>-137425.42299999995</v>
      </c>
      <c r="I121" s="17">
        <f t="shared" si="21"/>
        <v>0</v>
      </c>
      <c r="J121" s="17">
        <f t="shared" si="22"/>
        <v>-137425.42299999995</v>
      </c>
      <c r="K121" s="30">
        <f t="shared" si="29"/>
        <v>0.95259169020052237</v>
      </c>
      <c r="L121" s="30">
        <f t="shared" si="30"/>
        <v>1</v>
      </c>
      <c r="M121" s="30">
        <f t="shared" si="31"/>
        <v>0.91097904037965538</v>
      </c>
    </row>
    <row r="122" spans="1:13" x14ac:dyDescent="0.2">
      <c r="A122" s="7" t="s">
        <v>95</v>
      </c>
      <c r="B122" s="37">
        <v>2251960.2425000002</v>
      </c>
      <c r="C122" s="37">
        <f t="shared" si="27"/>
        <v>855688.09250000026</v>
      </c>
      <c r="D122" s="37">
        <v>1396272.15</v>
      </c>
      <c r="E122" s="37">
        <f t="shared" ref="E122:E123" si="45">F122+G122</f>
        <v>2102842.7925000004</v>
      </c>
      <c r="F122" s="37">
        <v>855688.09250000026</v>
      </c>
      <c r="G122" s="37">
        <v>1247154.7</v>
      </c>
      <c r="H122" s="32">
        <f t="shared" ref="H122:H155" si="46">E122-B122</f>
        <v>-149117.44999999972</v>
      </c>
      <c r="I122" s="32">
        <f t="shared" ref="I122:I155" si="47">F122-C122</f>
        <v>0</v>
      </c>
      <c r="J122" s="32">
        <f t="shared" ref="J122:J155" si="48">G122-D122</f>
        <v>-149117.44999999995</v>
      </c>
      <c r="K122" s="33">
        <f t="shared" si="29"/>
        <v>0.93378326704628767</v>
      </c>
      <c r="L122" s="33">
        <f t="shared" si="30"/>
        <v>1</v>
      </c>
      <c r="M122" s="33">
        <f t="shared" si="31"/>
        <v>0.89320316243505971</v>
      </c>
    </row>
    <row r="123" spans="1:13" x14ac:dyDescent="0.2">
      <c r="A123" s="7" t="s">
        <v>96</v>
      </c>
      <c r="B123" s="37">
        <v>646802.09645000007</v>
      </c>
      <c r="C123" s="37">
        <f t="shared" si="27"/>
        <v>499331.92345000006</v>
      </c>
      <c r="D123" s="37">
        <v>147470.17300000001</v>
      </c>
      <c r="E123" s="37">
        <f t="shared" si="45"/>
        <v>658494.12345000007</v>
      </c>
      <c r="F123" s="37">
        <v>499331.92345000006</v>
      </c>
      <c r="G123" s="37">
        <v>159162.20000000001</v>
      </c>
      <c r="H123" s="32">
        <f t="shared" si="46"/>
        <v>11692.027000000002</v>
      </c>
      <c r="I123" s="32">
        <f t="shared" si="47"/>
        <v>0</v>
      </c>
      <c r="J123" s="32">
        <f t="shared" si="48"/>
        <v>11692.027000000002</v>
      </c>
      <c r="K123" s="33">
        <f t="shared" si="29"/>
        <v>1.0180766683722458</v>
      </c>
      <c r="L123" s="33">
        <f t="shared" si="30"/>
        <v>1</v>
      </c>
      <c r="M123" s="33">
        <f t="shared" si="31"/>
        <v>1.079284012232087</v>
      </c>
    </row>
    <row r="124" spans="1:13" s="5" customFormat="1" x14ac:dyDescent="0.2">
      <c r="A124" s="6" t="s">
        <v>97</v>
      </c>
      <c r="B124" s="36">
        <f>SUM(B125:B132)</f>
        <v>3725423.90307</v>
      </c>
      <c r="C124" s="36">
        <f t="shared" si="27"/>
        <v>6323.4161300002597</v>
      </c>
      <c r="D124" s="36">
        <f>SUM(D125:D132)</f>
        <v>3719100.4869399997</v>
      </c>
      <c r="E124" s="36">
        <f t="shared" ref="E124:G124" si="49">SUM(E125:E132)</f>
        <v>3899595.61613</v>
      </c>
      <c r="F124" s="36">
        <f t="shared" si="49"/>
        <v>6323.4161300000269</v>
      </c>
      <c r="G124" s="36">
        <f t="shared" si="49"/>
        <v>3893272.2</v>
      </c>
      <c r="H124" s="17">
        <f t="shared" si="46"/>
        <v>174171.71305999998</v>
      </c>
      <c r="I124" s="17">
        <f t="shared" si="47"/>
        <v>-2.3283064365386963E-10</v>
      </c>
      <c r="J124" s="17">
        <f t="shared" si="48"/>
        <v>174171.71306000045</v>
      </c>
      <c r="K124" s="30">
        <f t="shared" si="29"/>
        <v>1.0467521864871461</v>
      </c>
      <c r="L124" s="30">
        <f t="shared" si="30"/>
        <v>0.99999999999996314</v>
      </c>
      <c r="M124" s="30">
        <f t="shared" si="31"/>
        <v>1.0468316770874093</v>
      </c>
    </row>
    <row r="125" spans="1:13" x14ac:dyDescent="0.2">
      <c r="A125" s="7" t="s">
        <v>98</v>
      </c>
      <c r="B125" s="37">
        <v>1093513.31332</v>
      </c>
      <c r="C125" s="37"/>
      <c r="D125" s="37">
        <v>1093513.31332</v>
      </c>
      <c r="E125" s="37">
        <f t="shared" ref="E125:E132" si="50">F125+G125</f>
        <v>1139544</v>
      </c>
      <c r="F125" s="37"/>
      <c r="G125" s="37">
        <v>1139544</v>
      </c>
      <c r="H125" s="32">
        <f t="shared" si="46"/>
        <v>46030.686680000043</v>
      </c>
      <c r="I125" s="32">
        <f t="shared" si="47"/>
        <v>0</v>
      </c>
      <c r="J125" s="32">
        <f t="shared" si="48"/>
        <v>46030.686680000043</v>
      </c>
      <c r="K125" s="33">
        <f t="shared" si="29"/>
        <v>1.0420943084270706</v>
      </c>
      <c r="L125" s="33"/>
      <c r="M125" s="33">
        <f t="shared" si="31"/>
        <v>1.0420943084270706</v>
      </c>
    </row>
    <row r="126" spans="1:13" x14ac:dyDescent="0.2">
      <c r="A126" s="7" t="s">
        <v>99</v>
      </c>
      <c r="B126" s="37">
        <v>310979.01400000002</v>
      </c>
      <c r="C126" s="37"/>
      <c r="D126" s="37">
        <v>310979.01400000002</v>
      </c>
      <c r="E126" s="37">
        <f t="shared" si="50"/>
        <v>340803.8</v>
      </c>
      <c r="F126" s="37"/>
      <c r="G126" s="37">
        <v>340803.8</v>
      </c>
      <c r="H126" s="32">
        <f t="shared" si="46"/>
        <v>29824.785999999964</v>
      </c>
      <c r="I126" s="32">
        <f t="shared" si="47"/>
        <v>0</v>
      </c>
      <c r="J126" s="32">
        <f t="shared" si="48"/>
        <v>29824.785999999964</v>
      </c>
      <c r="K126" s="33">
        <f t="shared" si="29"/>
        <v>1.09590610509814</v>
      </c>
      <c r="L126" s="33"/>
      <c r="M126" s="33">
        <f t="shared" si="31"/>
        <v>1.09590610509814</v>
      </c>
    </row>
    <row r="127" spans="1:13" x14ac:dyDescent="0.2">
      <c r="A127" s="7" t="s">
        <v>100</v>
      </c>
      <c r="B127" s="37">
        <v>29459.75</v>
      </c>
      <c r="C127" s="37"/>
      <c r="D127" s="37">
        <v>29459.75</v>
      </c>
      <c r="E127" s="37">
        <f t="shared" si="50"/>
        <v>31760.3</v>
      </c>
      <c r="F127" s="37"/>
      <c r="G127" s="37">
        <v>31760.3</v>
      </c>
      <c r="H127" s="32">
        <f t="shared" si="46"/>
        <v>2300.5499999999993</v>
      </c>
      <c r="I127" s="32">
        <f t="shared" si="47"/>
        <v>0</v>
      </c>
      <c r="J127" s="32">
        <f t="shared" si="48"/>
        <v>2300.5499999999993</v>
      </c>
      <c r="K127" s="33">
        <f t="shared" si="29"/>
        <v>1.0780912940537513</v>
      </c>
      <c r="L127" s="33"/>
      <c r="M127" s="33">
        <f t="shared" si="31"/>
        <v>1.0780912940537513</v>
      </c>
    </row>
    <row r="128" spans="1:13" x14ac:dyDescent="0.2">
      <c r="A128" s="7" t="s">
        <v>101</v>
      </c>
      <c r="B128" s="37">
        <v>205031.4</v>
      </c>
      <c r="C128" s="37"/>
      <c r="D128" s="37">
        <v>205031.4</v>
      </c>
      <c r="E128" s="37">
        <f t="shared" si="50"/>
        <v>205031.4</v>
      </c>
      <c r="F128" s="37"/>
      <c r="G128" s="37">
        <v>205031.4</v>
      </c>
      <c r="H128" s="32">
        <f t="shared" si="46"/>
        <v>0</v>
      </c>
      <c r="I128" s="32">
        <f t="shared" si="47"/>
        <v>0</v>
      </c>
      <c r="J128" s="32">
        <f t="shared" si="48"/>
        <v>0</v>
      </c>
      <c r="K128" s="33">
        <f t="shared" si="29"/>
        <v>1</v>
      </c>
      <c r="L128" s="33"/>
      <c r="M128" s="33">
        <f t="shared" si="31"/>
        <v>1</v>
      </c>
    </row>
    <row r="129" spans="1:13" x14ac:dyDescent="0.2">
      <c r="A129" s="7" t="s">
        <v>102</v>
      </c>
      <c r="B129" s="37">
        <v>91608.366999999998</v>
      </c>
      <c r="C129" s="37"/>
      <c r="D129" s="37">
        <v>91608.366999999998</v>
      </c>
      <c r="E129" s="37">
        <f t="shared" si="50"/>
        <v>105284.7</v>
      </c>
      <c r="F129" s="37"/>
      <c r="G129" s="37">
        <v>105284.7</v>
      </c>
      <c r="H129" s="32">
        <f t="shared" si="46"/>
        <v>13676.332999999999</v>
      </c>
      <c r="I129" s="32">
        <f t="shared" si="47"/>
        <v>0</v>
      </c>
      <c r="J129" s="32">
        <f t="shared" si="48"/>
        <v>13676.332999999999</v>
      </c>
      <c r="K129" s="33">
        <f t="shared" si="29"/>
        <v>1.1492913087294745</v>
      </c>
      <c r="L129" s="33"/>
      <c r="M129" s="33">
        <f t="shared" si="31"/>
        <v>1.1492913087294745</v>
      </c>
    </row>
    <row r="130" spans="1:13" ht="31.5" x14ac:dyDescent="0.2">
      <c r="A130" s="7" t="s">
        <v>103</v>
      </c>
      <c r="B130" s="37">
        <v>69137.179999999993</v>
      </c>
      <c r="C130" s="37"/>
      <c r="D130" s="37">
        <v>69137.179999999993</v>
      </c>
      <c r="E130" s="37">
        <f t="shared" si="50"/>
        <v>80155.8</v>
      </c>
      <c r="F130" s="37"/>
      <c r="G130" s="37">
        <v>80155.8</v>
      </c>
      <c r="H130" s="32">
        <f t="shared" si="46"/>
        <v>11018.62000000001</v>
      </c>
      <c r="I130" s="32">
        <f t="shared" si="47"/>
        <v>0</v>
      </c>
      <c r="J130" s="32">
        <f t="shared" si="48"/>
        <v>11018.62000000001</v>
      </c>
      <c r="K130" s="33">
        <f t="shared" si="29"/>
        <v>1.159373292344293</v>
      </c>
      <c r="L130" s="33"/>
      <c r="M130" s="33">
        <f t="shared" si="31"/>
        <v>1.159373292344293</v>
      </c>
    </row>
    <row r="131" spans="1:13" x14ac:dyDescent="0.2">
      <c r="A131" s="7" t="s">
        <v>142</v>
      </c>
      <c r="B131" s="37">
        <v>1050</v>
      </c>
      <c r="C131" s="37">
        <f t="shared" si="27"/>
        <v>1050</v>
      </c>
      <c r="D131" s="37"/>
      <c r="E131" s="37">
        <f t="shared" si="50"/>
        <v>1050</v>
      </c>
      <c r="F131" s="37">
        <v>1050</v>
      </c>
      <c r="G131" s="37"/>
      <c r="H131" s="32">
        <f t="shared" si="46"/>
        <v>0</v>
      </c>
      <c r="I131" s="32">
        <f t="shared" si="47"/>
        <v>0</v>
      </c>
      <c r="J131" s="32">
        <f t="shared" si="48"/>
        <v>0</v>
      </c>
      <c r="K131" s="33">
        <f t="shared" si="29"/>
        <v>1</v>
      </c>
      <c r="L131" s="33">
        <f t="shared" si="30"/>
        <v>1</v>
      </c>
      <c r="M131" s="33"/>
    </row>
    <row r="132" spans="1:13" x14ac:dyDescent="0.2">
      <c r="A132" s="7" t="s">
        <v>104</v>
      </c>
      <c r="B132" s="37">
        <v>1924644.8787499999</v>
      </c>
      <c r="C132" s="37">
        <f t="shared" si="27"/>
        <v>5273.4161300000269</v>
      </c>
      <c r="D132" s="37">
        <v>1919371.4626199999</v>
      </c>
      <c r="E132" s="37">
        <f t="shared" si="50"/>
        <v>1995965.61613</v>
      </c>
      <c r="F132" s="37">
        <v>5273.4161300000269</v>
      </c>
      <c r="G132" s="37">
        <v>1990692.2</v>
      </c>
      <c r="H132" s="32">
        <f t="shared" si="46"/>
        <v>71320.737380000064</v>
      </c>
      <c r="I132" s="32">
        <f t="shared" si="47"/>
        <v>0</v>
      </c>
      <c r="J132" s="32">
        <f t="shared" si="48"/>
        <v>71320.737380000064</v>
      </c>
      <c r="K132" s="33">
        <f t="shared" si="29"/>
        <v>1.0370565698469636</v>
      </c>
      <c r="L132" s="33">
        <f t="shared" si="30"/>
        <v>1</v>
      </c>
      <c r="M132" s="33">
        <f t="shared" si="31"/>
        <v>1.0371583816728447</v>
      </c>
    </row>
    <row r="133" spans="1:13" s="5" customFormat="1" x14ac:dyDescent="0.2">
      <c r="A133" s="6" t="s">
        <v>105</v>
      </c>
      <c r="B133" s="36">
        <f>SUM(B134:B138)</f>
        <v>11482936.45157</v>
      </c>
      <c r="C133" s="36">
        <f t="shared" si="27"/>
        <v>184830.26146000065</v>
      </c>
      <c r="D133" s="36">
        <f>SUM(D134:D138)</f>
        <v>11298106.19011</v>
      </c>
      <c r="E133" s="36">
        <f t="shared" ref="E133:G133" si="51">SUM(E134:E138)</f>
        <v>11310150.261460001</v>
      </c>
      <c r="F133" s="36">
        <f t="shared" si="51"/>
        <v>184830.26145999983</v>
      </c>
      <c r="G133" s="36">
        <f t="shared" si="51"/>
        <v>11125320</v>
      </c>
      <c r="H133" s="17">
        <f t="shared" si="46"/>
        <v>-172786.19010999985</v>
      </c>
      <c r="I133" s="17">
        <f t="shared" si="47"/>
        <v>-8.149072527885437E-10</v>
      </c>
      <c r="J133" s="17">
        <f t="shared" si="48"/>
        <v>-172786.19010999985</v>
      </c>
      <c r="K133" s="30">
        <f t="shared" si="29"/>
        <v>0.98495278704722122</v>
      </c>
      <c r="L133" s="30">
        <f t="shared" si="30"/>
        <v>0.99999999999999556</v>
      </c>
      <c r="M133" s="30">
        <f t="shared" si="31"/>
        <v>0.98470662364093808</v>
      </c>
    </row>
    <row r="134" spans="1:13" x14ac:dyDescent="0.2">
      <c r="A134" s="7" t="s">
        <v>106</v>
      </c>
      <c r="B134" s="37">
        <v>974318.86124</v>
      </c>
      <c r="C134" s="37">
        <f t="shared" si="27"/>
        <v>23292.984159999993</v>
      </c>
      <c r="D134" s="37">
        <v>951025.87708000001</v>
      </c>
      <c r="E134" s="37">
        <f t="shared" ref="E134:E138" si="52">F134+G134</f>
        <v>859330.78416000004</v>
      </c>
      <c r="F134" s="37">
        <v>23292.984159999993</v>
      </c>
      <c r="G134" s="37">
        <v>836037.8</v>
      </c>
      <c r="H134" s="32">
        <f t="shared" si="46"/>
        <v>-114988.07707999996</v>
      </c>
      <c r="I134" s="32">
        <f t="shared" si="47"/>
        <v>0</v>
      </c>
      <c r="J134" s="32">
        <f t="shared" si="48"/>
        <v>-114988.07707999996</v>
      </c>
      <c r="K134" s="33">
        <f t="shared" si="29"/>
        <v>0.88198106220210448</v>
      </c>
      <c r="L134" s="33">
        <f t="shared" si="30"/>
        <v>1</v>
      </c>
      <c r="M134" s="33">
        <f t="shared" si="31"/>
        <v>0.87909048549440549</v>
      </c>
    </row>
    <row r="135" spans="1:13" x14ac:dyDescent="0.2">
      <c r="A135" s="7" t="s">
        <v>107</v>
      </c>
      <c r="B135" s="37">
        <v>947800.21242999996</v>
      </c>
      <c r="C135" s="37">
        <f t="shared" si="27"/>
        <v>41611.435629999964</v>
      </c>
      <c r="D135" s="37">
        <v>906188.77679999999</v>
      </c>
      <c r="E135" s="37">
        <f t="shared" si="52"/>
        <v>1055130.73563</v>
      </c>
      <c r="F135" s="37">
        <v>41611.435629999964</v>
      </c>
      <c r="G135" s="37">
        <v>1013519.3</v>
      </c>
      <c r="H135" s="32">
        <f t="shared" si="46"/>
        <v>107330.52320000005</v>
      </c>
      <c r="I135" s="32">
        <f t="shared" si="47"/>
        <v>0</v>
      </c>
      <c r="J135" s="32">
        <f t="shared" si="48"/>
        <v>107330.52320000005</v>
      </c>
      <c r="K135" s="33">
        <f t="shared" si="29"/>
        <v>1.1132417167588755</v>
      </c>
      <c r="L135" s="33">
        <f t="shared" si="30"/>
        <v>1</v>
      </c>
      <c r="M135" s="33">
        <f t="shared" si="31"/>
        <v>1.1184416822938521</v>
      </c>
    </row>
    <row r="136" spans="1:13" x14ac:dyDescent="0.2">
      <c r="A136" s="7" t="s">
        <v>108</v>
      </c>
      <c r="B136" s="37">
        <v>6620572.9964600001</v>
      </c>
      <c r="C136" s="37">
        <f t="shared" ref="C136:C170" si="53">B136-D136</f>
        <v>23319.688000000082</v>
      </c>
      <c r="D136" s="37">
        <v>6597253.30846</v>
      </c>
      <c r="E136" s="37">
        <f t="shared" si="52"/>
        <v>6759778.0880000005</v>
      </c>
      <c r="F136" s="37">
        <v>23319.688000000082</v>
      </c>
      <c r="G136" s="37">
        <v>6736458.4000000004</v>
      </c>
      <c r="H136" s="32">
        <f t="shared" si="46"/>
        <v>139205.0915400004</v>
      </c>
      <c r="I136" s="32">
        <f t="shared" si="47"/>
        <v>0</v>
      </c>
      <c r="J136" s="32">
        <f t="shared" si="48"/>
        <v>139205.0915400004</v>
      </c>
      <c r="K136" s="33">
        <f t="shared" si="29"/>
        <v>1.0210261395221278</v>
      </c>
      <c r="L136" s="33">
        <f t="shared" si="30"/>
        <v>1</v>
      </c>
      <c r="M136" s="33">
        <f t="shared" si="31"/>
        <v>1.0211004618181767</v>
      </c>
    </row>
    <row r="137" spans="1:13" x14ac:dyDescent="0.2">
      <c r="A137" s="7" t="s">
        <v>109</v>
      </c>
      <c r="B137" s="37">
        <v>1992724.2842699999</v>
      </c>
      <c r="C137" s="37">
        <f t="shared" si="53"/>
        <v>2867.3200999998953</v>
      </c>
      <c r="D137" s="37">
        <v>1989856.9641700001</v>
      </c>
      <c r="E137" s="37">
        <f t="shared" si="52"/>
        <v>1685671.5200999998</v>
      </c>
      <c r="F137" s="37">
        <v>2867.3200999998953</v>
      </c>
      <c r="G137" s="37">
        <v>1682804.2</v>
      </c>
      <c r="H137" s="32">
        <f t="shared" si="46"/>
        <v>-307052.7641700001</v>
      </c>
      <c r="I137" s="32">
        <f t="shared" si="47"/>
        <v>0</v>
      </c>
      <c r="J137" s="32">
        <f t="shared" si="48"/>
        <v>-307052.7641700001</v>
      </c>
      <c r="K137" s="33">
        <f t="shared" ref="K137:K157" si="54">E137/B137</f>
        <v>0.84591307157051909</v>
      </c>
      <c r="L137" s="33">
        <f t="shared" ref="L137:L157" si="55">F137/C137</f>
        <v>1</v>
      </c>
      <c r="M137" s="33">
        <f t="shared" ref="M137:M157" si="56">G137/D137</f>
        <v>0.84569103724594774</v>
      </c>
    </row>
    <row r="138" spans="1:13" x14ac:dyDescent="0.2">
      <c r="A138" s="7" t="s">
        <v>110</v>
      </c>
      <c r="B138" s="37">
        <v>947520.09716999996</v>
      </c>
      <c r="C138" s="37">
        <f t="shared" si="53"/>
        <v>93738.833569999901</v>
      </c>
      <c r="D138" s="37">
        <v>853781.26360000006</v>
      </c>
      <c r="E138" s="37">
        <f t="shared" si="52"/>
        <v>950239.13356999995</v>
      </c>
      <c r="F138" s="37">
        <v>93738.833569999901</v>
      </c>
      <c r="G138" s="37">
        <v>856500.3</v>
      </c>
      <c r="H138" s="32">
        <f t="shared" si="46"/>
        <v>2719.0363999999827</v>
      </c>
      <c r="I138" s="32">
        <f t="shared" si="47"/>
        <v>0</v>
      </c>
      <c r="J138" s="32">
        <f t="shared" si="48"/>
        <v>2719.0363999999827</v>
      </c>
      <c r="K138" s="33">
        <f t="shared" si="54"/>
        <v>1.0028696345419175</v>
      </c>
      <c r="L138" s="33">
        <f t="shared" si="55"/>
        <v>1</v>
      </c>
      <c r="M138" s="33">
        <f t="shared" si="56"/>
        <v>1.0031846990744855</v>
      </c>
    </row>
    <row r="139" spans="1:13" s="5" customFormat="1" x14ac:dyDescent="0.2">
      <c r="A139" s="6" t="s">
        <v>111</v>
      </c>
      <c r="B139" s="36">
        <f>SUM(B140:B143)</f>
        <v>1523433.6484500002</v>
      </c>
      <c r="C139" s="36">
        <f t="shared" si="53"/>
        <v>63910.052190000424</v>
      </c>
      <c r="D139" s="36">
        <f>SUM(D140:D143)</f>
        <v>1459523.5962599998</v>
      </c>
      <c r="E139" s="36">
        <f t="shared" ref="E139:G139" si="57">SUM(E140:E143)</f>
        <v>1602488.7521899999</v>
      </c>
      <c r="F139" s="36">
        <f t="shared" si="57"/>
        <v>63910.052190000046</v>
      </c>
      <c r="G139" s="36">
        <f t="shared" si="57"/>
        <v>1538578.7000000002</v>
      </c>
      <c r="H139" s="17">
        <f t="shared" si="46"/>
        <v>79055.1037399997</v>
      </c>
      <c r="I139" s="17">
        <f t="shared" si="47"/>
        <v>-3.7834979593753815E-10</v>
      </c>
      <c r="J139" s="17">
        <f t="shared" si="48"/>
        <v>79055.103740000399</v>
      </c>
      <c r="K139" s="30">
        <f t="shared" si="54"/>
        <v>1.0518927121115078</v>
      </c>
      <c r="L139" s="30">
        <f t="shared" si="55"/>
        <v>0.99999999999999412</v>
      </c>
      <c r="M139" s="30">
        <f t="shared" si="56"/>
        <v>1.0541650055830392</v>
      </c>
    </row>
    <row r="140" spans="1:13" x14ac:dyDescent="0.2">
      <c r="A140" s="7" t="s">
        <v>112</v>
      </c>
      <c r="B140" s="37">
        <v>120236.14698999999</v>
      </c>
      <c r="C140" s="37">
        <f t="shared" si="53"/>
        <v>30343.896989999994</v>
      </c>
      <c r="D140" s="37">
        <v>89892.25</v>
      </c>
      <c r="E140" s="37">
        <f t="shared" ref="E140:E143" si="58">F140+G140</f>
        <v>109066.29698999999</v>
      </c>
      <c r="F140" s="37">
        <v>30343.896989999994</v>
      </c>
      <c r="G140" s="37">
        <v>78722.399999999994</v>
      </c>
      <c r="H140" s="32">
        <f t="shared" si="46"/>
        <v>-11169.850000000006</v>
      </c>
      <c r="I140" s="32">
        <f t="shared" si="47"/>
        <v>0</v>
      </c>
      <c r="J140" s="32">
        <f t="shared" si="48"/>
        <v>-11169.850000000006</v>
      </c>
      <c r="K140" s="33">
        <f t="shared" si="54"/>
        <v>0.90710073235356581</v>
      </c>
      <c r="L140" s="33">
        <f t="shared" si="55"/>
        <v>1</v>
      </c>
      <c r="M140" s="33">
        <f t="shared" si="56"/>
        <v>0.87574179086628712</v>
      </c>
    </row>
    <row r="141" spans="1:13" x14ac:dyDescent="0.2">
      <c r="A141" s="7" t="s">
        <v>113</v>
      </c>
      <c r="B141" s="37">
        <v>719009.55911999999</v>
      </c>
      <c r="C141" s="37">
        <f t="shared" si="53"/>
        <v>21742.895860000048</v>
      </c>
      <c r="D141" s="37">
        <v>697266.66325999994</v>
      </c>
      <c r="E141" s="37">
        <f t="shared" si="58"/>
        <v>728949.59586</v>
      </c>
      <c r="F141" s="37">
        <v>21742.895860000048</v>
      </c>
      <c r="G141" s="37">
        <v>707206.7</v>
      </c>
      <c r="H141" s="32">
        <f t="shared" si="46"/>
        <v>9940.0367400000105</v>
      </c>
      <c r="I141" s="32">
        <f t="shared" si="47"/>
        <v>0</v>
      </c>
      <c r="J141" s="32">
        <f t="shared" si="48"/>
        <v>9940.0367400000105</v>
      </c>
      <c r="K141" s="33">
        <f t="shared" si="54"/>
        <v>1.0138246239064828</v>
      </c>
      <c r="L141" s="33">
        <f t="shared" si="55"/>
        <v>1</v>
      </c>
      <c r="M141" s="33">
        <f t="shared" si="56"/>
        <v>1.0142557177386431</v>
      </c>
    </row>
    <row r="142" spans="1:13" x14ac:dyDescent="0.2">
      <c r="A142" s="7" t="s">
        <v>114</v>
      </c>
      <c r="B142" s="37">
        <v>653939.54799999995</v>
      </c>
      <c r="C142" s="37">
        <f t="shared" si="53"/>
        <v>0</v>
      </c>
      <c r="D142" s="37">
        <v>653939.54799999995</v>
      </c>
      <c r="E142" s="37">
        <f t="shared" si="58"/>
        <v>731559.5</v>
      </c>
      <c r="F142" s="37">
        <v>0</v>
      </c>
      <c r="G142" s="37">
        <v>731559.5</v>
      </c>
      <c r="H142" s="32">
        <f t="shared" si="46"/>
        <v>77619.952000000048</v>
      </c>
      <c r="I142" s="32">
        <f t="shared" si="47"/>
        <v>0</v>
      </c>
      <c r="J142" s="32">
        <f t="shared" si="48"/>
        <v>77619.952000000048</v>
      </c>
      <c r="K142" s="33">
        <f t="shared" si="54"/>
        <v>1.1186959134638543</v>
      </c>
      <c r="L142" s="33"/>
      <c r="M142" s="33">
        <f t="shared" si="56"/>
        <v>1.1186959134638543</v>
      </c>
    </row>
    <row r="143" spans="1:13" x14ac:dyDescent="0.2">
      <c r="A143" s="7" t="s">
        <v>115</v>
      </c>
      <c r="B143" s="37">
        <v>30248.394339999999</v>
      </c>
      <c r="C143" s="37">
        <f t="shared" si="53"/>
        <v>11823.259340000001</v>
      </c>
      <c r="D143" s="37">
        <v>18425.134999999998</v>
      </c>
      <c r="E143" s="37">
        <f t="shared" si="58"/>
        <v>32913.359339999995</v>
      </c>
      <c r="F143" s="37">
        <v>11823.259340000001</v>
      </c>
      <c r="G143" s="37">
        <v>21090.1</v>
      </c>
      <c r="H143" s="32">
        <f t="shared" si="46"/>
        <v>2664.9649999999965</v>
      </c>
      <c r="I143" s="32">
        <f t="shared" si="47"/>
        <v>0</v>
      </c>
      <c r="J143" s="32">
        <f t="shared" si="48"/>
        <v>2664.9650000000001</v>
      </c>
      <c r="K143" s="33">
        <f t="shared" si="54"/>
        <v>1.0881026929907447</v>
      </c>
      <c r="L143" s="33">
        <f t="shared" si="55"/>
        <v>1</v>
      </c>
      <c r="M143" s="33">
        <f t="shared" si="56"/>
        <v>1.1446374748407542</v>
      </c>
    </row>
    <row r="144" spans="1:13" s="5" customFormat="1" x14ac:dyDescent="0.2">
      <c r="A144" s="6" t="s">
        <v>116</v>
      </c>
      <c r="B144" s="36">
        <f>SUM(B145:B147)</f>
        <v>93409.133000000002</v>
      </c>
      <c r="C144" s="36">
        <f t="shared" si="53"/>
        <v>8189.2330000000075</v>
      </c>
      <c r="D144" s="36">
        <f>SUM(D145:D147)</f>
        <v>85219.9</v>
      </c>
      <c r="E144" s="36">
        <f t="shared" ref="E144:G144" si="59">SUM(E145:E147)</f>
        <v>99494.133000000002</v>
      </c>
      <c r="F144" s="36">
        <f t="shared" si="59"/>
        <v>8189.2330000000047</v>
      </c>
      <c r="G144" s="36">
        <f t="shared" si="59"/>
        <v>91304.9</v>
      </c>
      <c r="H144" s="17">
        <f t="shared" si="46"/>
        <v>6085</v>
      </c>
      <c r="I144" s="17">
        <f t="shared" si="47"/>
        <v>0</v>
      </c>
      <c r="J144" s="17">
        <f t="shared" si="48"/>
        <v>6085</v>
      </c>
      <c r="K144" s="30">
        <f t="shared" si="54"/>
        <v>1.0651435229572253</v>
      </c>
      <c r="L144" s="30">
        <f t="shared" si="55"/>
        <v>0.99999999999999967</v>
      </c>
      <c r="M144" s="30">
        <f t="shared" si="56"/>
        <v>1.0714035102129902</v>
      </c>
    </row>
    <row r="145" spans="1:13" x14ac:dyDescent="0.2">
      <c r="A145" s="7" t="s">
        <v>117</v>
      </c>
      <c r="B145" s="37">
        <v>14972</v>
      </c>
      <c r="C145" s="37">
        <f t="shared" si="53"/>
        <v>0</v>
      </c>
      <c r="D145" s="37">
        <v>14972</v>
      </c>
      <c r="E145" s="37">
        <f t="shared" ref="E145:E147" si="60">F145+G145</f>
        <v>16741</v>
      </c>
      <c r="F145" s="37"/>
      <c r="G145" s="37">
        <v>16741</v>
      </c>
      <c r="H145" s="32">
        <f t="shared" si="46"/>
        <v>1769</v>
      </c>
      <c r="I145" s="32">
        <f t="shared" si="47"/>
        <v>0</v>
      </c>
      <c r="J145" s="32">
        <f t="shared" si="48"/>
        <v>1769</v>
      </c>
      <c r="K145" s="33">
        <f t="shared" si="54"/>
        <v>1.1181538872562116</v>
      </c>
      <c r="L145" s="33"/>
      <c r="M145" s="33">
        <f t="shared" si="56"/>
        <v>1.1181538872562116</v>
      </c>
    </row>
    <row r="146" spans="1:13" x14ac:dyDescent="0.2">
      <c r="A146" s="7" t="s">
        <v>118</v>
      </c>
      <c r="B146" s="37">
        <v>77291.832999999999</v>
      </c>
      <c r="C146" s="37">
        <f t="shared" si="53"/>
        <v>7043.9330000000045</v>
      </c>
      <c r="D146" s="37">
        <v>70247.899999999994</v>
      </c>
      <c r="E146" s="37">
        <f t="shared" si="60"/>
        <v>81607.832999999999</v>
      </c>
      <c r="F146" s="37">
        <v>7043.9330000000045</v>
      </c>
      <c r="G146" s="37">
        <v>74563.899999999994</v>
      </c>
      <c r="H146" s="32">
        <f t="shared" si="46"/>
        <v>4316</v>
      </c>
      <c r="I146" s="32">
        <f t="shared" si="47"/>
        <v>0</v>
      </c>
      <c r="J146" s="32">
        <f t="shared" si="48"/>
        <v>4316</v>
      </c>
      <c r="K146" s="33">
        <f t="shared" si="54"/>
        <v>1.0558403110972927</v>
      </c>
      <c r="L146" s="33">
        <f t="shared" si="55"/>
        <v>1</v>
      </c>
      <c r="M146" s="33">
        <f t="shared" si="56"/>
        <v>1.0614395590473167</v>
      </c>
    </row>
    <row r="147" spans="1:13" x14ac:dyDescent="0.2">
      <c r="A147" s="7" t="s">
        <v>119</v>
      </c>
      <c r="B147" s="37">
        <v>1145.3</v>
      </c>
      <c r="C147" s="37">
        <f t="shared" si="53"/>
        <v>1145.3</v>
      </c>
      <c r="D147" s="37">
        <v>0</v>
      </c>
      <c r="E147" s="37">
        <f t="shared" si="60"/>
        <v>1145.3</v>
      </c>
      <c r="F147" s="37">
        <v>1145.3</v>
      </c>
      <c r="G147" s="37"/>
      <c r="H147" s="32">
        <f t="shared" si="46"/>
        <v>0</v>
      </c>
      <c r="I147" s="32">
        <f t="shared" si="47"/>
        <v>0</v>
      </c>
      <c r="J147" s="32">
        <f t="shared" si="48"/>
        <v>0</v>
      </c>
      <c r="K147" s="33">
        <f t="shared" si="54"/>
        <v>1</v>
      </c>
      <c r="L147" s="33">
        <f t="shared" si="55"/>
        <v>1</v>
      </c>
      <c r="M147" s="33"/>
    </row>
    <row r="148" spans="1:13" s="5" customFormat="1" ht="33" customHeight="1" x14ac:dyDescent="0.2">
      <c r="A148" s="6" t="s">
        <v>120</v>
      </c>
      <c r="B148" s="36">
        <f>SUM(B149)</f>
        <v>51037.922749999998</v>
      </c>
      <c r="C148" s="36">
        <f t="shared" si="53"/>
        <v>10897.922749999998</v>
      </c>
      <c r="D148" s="36">
        <f>SUM(D149)</f>
        <v>40140</v>
      </c>
      <c r="E148" s="36">
        <f t="shared" ref="E148:G148" si="61">SUM(E149)</f>
        <v>85939.922749999998</v>
      </c>
      <c r="F148" s="36">
        <f t="shared" si="61"/>
        <v>10897.922749999998</v>
      </c>
      <c r="G148" s="36">
        <f t="shared" si="61"/>
        <v>75042</v>
      </c>
      <c r="H148" s="17">
        <f t="shared" si="46"/>
        <v>34902</v>
      </c>
      <c r="I148" s="17">
        <f t="shared" si="47"/>
        <v>0</v>
      </c>
      <c r="J148" s="17">
        <f t="shared" si="48"/>
        <v>34902</v>
      </c>
      <c r="K148" s="30">
        <f t="shared" si="54"/>
        <v>1.6838444458439485</v>
      </c>
      <c r="L148" s="30">
        <f t="shared" si="55"/>
        <v>1</v>
      </c>
      <c r="M148" s="30">
        <f t="shared" si="56"/>
        <v>1.869506726457399</v>
      </c>
    </row>
    <row r="149" spans="1:13" ht="19.5" customHeight="1" x14ac:dyDescent="0.2">
      <c r="A149" s="7" t="s">
        <v>121</v>
      </c>
      <c r="B149" s="37">
        <v>51037.922749999998</v>
      </c>
      <c r="C149" s="37">
        <f t="shared" si="53"/>
        <v>10897.922749999998</v>
      </c>
      <c r="D149" s="37">
        <v>40140</v>
      </c>
      <c r="E149" s="37">
        <f t="shared" ref="E149" si="62">F149+G149</f>
        <v>85939.922749999998</v>
      </c>
      <c r="F149" s="37">
        <v>10897.922749999998</v>
      </c>
      <c r="G149" s="37">
        <v>75042</v>
      </c>
      <c r="H149" s="32">
        <f t="shared" si="46"/>
        <v>34902</v>
      </c>
      <c r="I149" s="32">
        <f t="shared" si="47"/>
        <v>0</v>
      </c>
      <c r="J149" s="32">
        <f t="shared" si="48"/>
        <v>34902</v>
      </c>
      <c r="K149" s="33">
        <f t="shared" si="54"/>
        <v>1.6838444458439485</v>
      </c>
      <c r="L149" s="33">
        <f t="shared" si="55"/>
        <v>1</v>
      </c>
      <c r="M149" s="33">
        <f t="shared" si="56"/>
        <v>1.869506726457399</v>
      </c>
    </row>
    <row r="150" spans="1:13" s="5" customFormat="1" ht="47.25" x14ac:dyDescent="0.2">
      <c r="A150" s="6" t="s">
        <v>122</v>
      </c>
      <c r="B150" s="36">
        <f>SUM(B151:B153)</f>
        <v>0</v>
      </c>
      <c r="C150" s="36"/>
      <c r="D150" s="36">
        <f>SUM(D151:D153)</f>
        <v>3121502.7</v>
      </c>
      <c r="E150" s="36">
        <f t="shared" ref="E150:G150" si="63">SUM(E151:E153)</f>
        <v>0</v>
      </c>
      <c r="F150" s="36">
        <f t="shared" si="63"/>
        <v>0</v>
      </c>
      <c r="G150" s="36">
        <f t="shared" si="63"/>
        <v>3551268.8000000003</v>
      </c>
      <c r="H150" s="17">
        <f t="shared" si="46"/>
        <v>0</v>
      </c>
      <c r="I150" s="17">
        <f t="shared" si="47"/>
        <v>0</v>
      </c>
      <c r="J150" s="17">
        <f t="shared" si="48"/>
        <v>429766.10000000009</v>
      </c>
      <c r="K150" s="30"/>
      <c r="L150" s="30"/>
      <c r="M150" s="30">
        <f t="shared" si="56"/>
        <v>1.1376792337869834</v>
      </c>
    </row>
    <row r="151" spans="1:13" ht="35.25" customHeight="1" x14ac:dyDescent="0.2">
      <c r="A151" s="7" t="s">
        <v>123</v>
      </c>
      <c r="B151" s="37">
        <v>0</v>
      </c>
      <c r="C151" s="37"/>
      <c r="D151" s="37">
        <v>2154261.6</v>
      </c>
      <c r="E151" s="37">
        <v>0</v>
      </c>
      <c r="F151" s="37"/>
      <c r="G151" s="37">
        <v>2154261.6</v>
      </c>
      <c r="H151" s="32">
        <f t="shared" si="46"/>
        <v>0</v>
      </c>
      <c r="I151" s="32">
        <f t="shared" si="47"/>
        <v>0</v>
      </c>
      <c r="J151" s="32">
        <f t="shared" si="48"/>
        <v>0</v>
      </c>
      <c r="K151" s="33"/>
      <c r="L151" s="33"/>
      <c r="M151" s="33">
        <f t="shared" si="56"/>
        <v>1</v>
      </c>
    </row>
    <row r="152" spans="1:13" x14ac:dyDescent="0.2">
      <c r="A152" s="7" t="s">
        <v>124</v>
      </c>
      <c r="B152" s="37">
        <v>0</v>
      </c>
      <c r="C152" s="37"/>
      <c r="D152" s="37">
        <v>140412</v>
      </c>
      <c r="E152" s="37">
        <v>0</v>
      </c>
      <c r="F152" s="37"/>
      <c r="G152" s="37">
        <v>568978.1</v>
      </c>
      <c r="H152" s="32">
        <f t="shared" si="46"/>
        <v>0</v>
      </c>
      <c r="I152" s="32">
        <f t="shared" si="47"/>
        <v>0</v>
      </c>
      <c r="J152" s="32">
        <f t="shared" si="48"/>
        <v>428566.1</v>
      </c>
      <c r="K152" s="33"/>
      <c r="L152" s="33"/>
      <c r="M152" s="33">
        <f t="shared" si="56"/>
        <v>4.0522042275588976</v>
      </c>
    </row>
    <row r="153" spans="1:13" x14ac:dyDescent="0.2">
      <c r="A153" s="7" t="s">
        <v>144</v>
      </c>
      <c r="B153" s="37">
        <v>0</v>
      </c>
      <c r="C153" s="37"/>
      <c r="D153" s="37">
        <v>826829.1</v>
      </c>
      <c r="E153" s="37">
        <v>0</v>
      </c>
      <c r="F153" s="37"/>
      <c r="G153" s="37">
        <v>828029.1</v>
      </c>
      <c r="H153" s="32">
        <f t="shared" si="46"/>
        <v>0</v>
      </c>
      <c r="I153" s="32">
        <f t="shared" si="47"/>
        <v>0</v>
      </c>
      <c r="J153" s="32">
        <f t="shared" si="48"/>
        <v>1200</v>
      </c>
      <c r="K153" s="33"/>
      <c r="L153" s="33"/>
      <c r="M153" s="33">
        <f t="shared" si="56"/>
        <v>1.0014513277290313</v>
      </c>
    </row>
    <row r="154" spans="1:13" x14ac:dyDescent="0.2">
      <c r="A154" s="7"/>
      <c r="B154" s="37"/>
      <c r="C154" s="37"/>
      <c r="D154" s="37"/>
      <c r="E154" s="37"/>
      <c r="F154" s="37"/>
      <c r="G154" s="37"/>
      <c r="H154" s="17"/>
      <c r="I154" s="17"/>
      <c r="J154" s="17"/>
      <c r="K154" s="30"/>
      <c r="L154" s="30"/>
      <c r="M154" s="30"/>
    </row>
    <row r="155" spans="1:13" s="9" customFormat="1" x14ac:dyDescent="0.2">
      <c r="A155" s="6" t="s">
        <v>125</v>
      </c>
      <c r="B155" s="36">
        <f>B72+B83+B86+B92+B103+B108+B112+B121+B124+B133+B139+B144+B148+B150</f>
        <v>62495924.552420013</v>
      </c>
      <c r="C155" s="36">
        <f>B155-D155</f>
        <v>4170123.0422100201</v>
      </c>
      <c r="D155" s="36">
        <f>D72+D83+D86+D92+D103+D108+D112+D121+D124+D133+D139+D144+D148+D150</f>
        <v>58325801.510209993</v>
      </c>
      <c r="E155" s="36">
        <f>E72+E83+E86+E92+E103+E108+E112+E121+E124+E133+E139+E144+E148+E150+611605</f>
        <v>63293121.645090014</v>
      </c>
      <c r="F155" s="36">
        <f>E155-G155</f>
        <v>4362209.1450900137</v>
      </c>
      <c r="G155" s="36">
        <f t="shared" ref="G155" si="64">G72+G83+G86+G92+G103+G108+G112+G121+G124+G133+G139+G144+G148+G150</f>
        <v>58930912.5</v>
      </c>
      <c r="H155" s="17">
        <f t="shared" si="46"/>
        <v>797197.09267000109</v>
      </c>
      <c r="I155" s="17">
        <f t="shared" si="47"/>
        <v>192086.10287999362</v>
      </c>
      <c r="J155" s="17">
        <f t="shared" si="48"/>
        <v>605110.98979000747</v>
      </c>
      <c r="K155" s="30">
        <f t="shared" si="54"/>
        <v>1.0127559852643084</v>
      </c>
      <c r="L155" s="30">
        <f t="shared" si="55"/>
        <v>1.0460624544973125</v>
      </c>
      <c r="M155" s="30">
        <f t="shared" si="56"/>
        <v>1.0103746707995789</v>
      </c>
    </row>
    <row r="156" spans="1:13" x14ac:dyDescent="0.2">
      <c r="A156" s="7"/>
      <c r="B156" s="37"/>
      <c r="C156" s="37"/>
      <c r="D156" s="37"/>
      <c r="E156" s="37"/>
      <c r="F156" s="37"/>
      <c r="G156" s="37"/>
      <c r="H156" s="17"/>
      <c r="I156" s="17"/>
      <c r="J156" s="17"/>
      <c r="K156" s="30"/>
      <c r="L156" s="30"/>
      <c r="M156" s="30"/>
    </row>
    <row r="157" spans="1:13" s="12" customFormat="1" x14ac:dyDescent="0.2">
      <c r="A157" s="28" t="s">
        <v>126</v>
      </c>
      <c r="B157" s="38">
        <f>B70-B155</f>
        <v>-973531.73044000566</v>
      </c>
      <c r="C157" s="38">
        <f>C70-C155</f>
        <v>-320167.81044001132</v>
      </c>
      <c r="D157" s="38">
        <f t="shared" ref="D157:G157" si="65">D70-D155</f>
        <v>-653363.91999999434</v>
      </c>
      <c r="E157" s="38">
        <f t="shared" si="65"/>
        <v>-1466518.7862899974</v>
      </c>
      <c r="F157" s="38">
        <f t="shared" si="65"/>
        <v>-320167.91332000494</v>
      </c>
      <c r="G157" s="38">
        <f t="shared" si="65"/>
        <v>-1146350.8729699925</v>
      </c>
      <c r="H157" s="17"/>
      <c r="I157" s="17"/>
      <c r="J157" s="17"/>
      <c r="K157" s="30">
        <f t="shared" si="54"/>
        <v>1.5063903316506972</v>
      </c>
      <c r="L157" s="30">
        <f t="shared" si="55"/>
        <v>1.0000003213314714</v>
      </c>
      <c r="M157" s="30">
        <f t="shared" si="56"/>
        <v>1.754536542161683</v>
      </c>
    </row>
    <row r="158" spans="1:13" s="5" customFormat="1" x14ac:dyDescent="0.2">
      <c r="A158" s="6"/>
      <c r="B158" s="37"/>
      <c r="C158" s="37"/>
      <c r="D158" s="37"/>
      <c r="E158" s="37"/>
      <c r="F158" s="37"/>
      <c r="G158" s="37"/>
      <c r="H158" s="17"/>
      <c r="I158" s="17"/>
      <c r="J158" s="17"/>
      <c r="K158" s="30"/>
      <c r="L158" s="30"/>
      <c r="M158" s="30"/>
    </row>
    <row r="159" spans="1:13" s="5" customFormat="1" ht="31.5" x14ac:dyDescent="0.2">
      <c r="A159" s="6" t="s">
        <v>127</v>
      </c>
      <c r="B159" s="36">
        <f t="shared" ref="B159:F159" si="66">B161+B164+B167+B170</f>
        <v>973531.87144000002</v>
      </c>
      <c r="C159" s="36">
        <f t="shared" si="53"/>
        <v>320167.95144000009</v>
      </c>
      <c r="D159" s="36">
        <f t="shared" si="66"/>
        <v>653363.91999999993</v>
      </c>
      <c r="E159" s="36">
        <f t="shared" si="66"/>
        <v>1466518.9625400002</v>
      </c>
      <c r="F159" s="36">
        <f t="shared" si="66"/>
        <v>320167.95144000044</v>
      </c>
      <c r="G159" s="36">
        <f>G161+G164+G167+G170</f>
        <v>1146351.0110999998</v>
      </c>
      <c r="H159" s="17"/>
      <c r="I159" s="17"/>
      <c r="J159" s="17"/>
      <c r="K159" s="30">
        <f>E159/B159</f>
        <v>1.5063902945168073</v>
      </c>
      <c r="L159" s="30">
        <f>F159/C159</f>
        <v>1.0000000000000011</v>
      </c>
      <c r="M159" s="30">
        <f>G159/D159</f>
        <v>1.7545367535752507</v>
      </c>
    </row>
    <row r="160" spans="1:13" s="5" customFormat="1" x14ac:dyDescent="0.2">
      <c r="A160" s="6" t="s">
        <v>128</v>
      </c>
      <c r="B160" s="36"/>
      <c r="C160" s="36"/>
      <c r="D160" s="36"/>
      <c r="E160" s="36"/>
      <c r="F160" s="36"/>
      <c r="G160" s="36"/>
      <c r="H160" s="17"/>
      <c r="I160" s="17"/>
      <c r="J160" s="17"/>
      <c r="K160" s="30"/>
      <c r="L160" s="30"/>
      <c r="M160" s="30"/>
    </row>
    <row r="161" spans="1:13" s="5" customFormat="1" ht="31.5" x14ac:dyDescent="0.2">
      <c r="A161" s="6" t="s">
        <v>129</v>
      </c>
      <c r="B161" s="36">
        <v>1421989.78</v>
      </c>
      <c r="C161" s="36">
        <f t="shared" si="53"/>
        <v>14110.080000000075</v>
      </c>
      <c r="D161" s="36">
        <v>1407879.7</v>
      </c>
      <c r="E161" s="36">
        <f t="shared" ref="E161:F161" si="67">SUM(E162:E163)</f>
        <v>1508664.3133299998</v>
      </c>
      <c r="F161" s="36">
        <f t="shared" si="67"/>
        <v>14110.079999999609</v>
      </c>
      <c r="G161" s="36">
        <f>SUM(G162:G163)</f>
        <v>1494554.2333300002</v>
      </c>
      <c r="H161" s="17"/>
      <c r="I161" s="17"/>
      <c r="J161" s="17"/>
      <c r="K161" s="30">
        <f t="shared" ref="K161:M170" si="68">E161/B161</f>
        <v>1.0609529931572361</v>
      </c>
      <c r="L161" s="30">
        <f t="shared" si="68"/>
        <v>0.99999999999996703</v>
      </c>
      <c r="M161" s="30">
        <f t="shared" si="68"/>
        <v>1.0615638774605531</v>
      </c>
    </row>
    <row r="162" spans="1:13" ht="31.5" x14ac:dyDescent="0.2">
      <c r="A162" s="7" t="s">
        <v>130</v>
      </c>
      <c r="B162" s="39">
        <v>3387467.28</v>
      </c>
      <c r="C162" s="39">
        <f t="shared" si="53"/>
        <v>129110.07999999961</v>
      </c>
      <c r="D162" s="39">
        <v>3258357.2</v>
      </c>
      <c r="E162" s="39">
        <f>F162+G162</f>
        <v>3423664.3133299998</v>
      </c>
      <c r="F162" s="39">
        <v>129110.07999999961</v>
      </c>
      <c r="G162" s="39">
        <v>3294554.2333300002</v>
      </c>
      <c r="H162" s="32"/>
      <c r="I162" s="32"/>
      <c r="J162" s="32"/>
      <c r="K162" s="33">
        <f t="shared" si="68"/>
        <v>1.0106855743061229</v>
      </c>
      <c r="L162" s="33"/>
      <c r="M162" s="33">
        <f t="shared" si="68"/>
        <v>1.0111089825664294</v>
      </c>
    </row>
    <row r="163" spans="1:13" ht="31.5" x14ac:dyDescent="0.2">
      <c r="A163" s="7" t="s">
        <v>131</v>
      </c>
      <c r="B163" s="37">
        <v>-1965477.5</v>
      </c>
      <c r="C163" s="37">
        <f t="shared" si="53"/>
        <v>-115000</v>
      </c>
      <c r="D163" s="37">
        <v>-1850477.5</v>
      </c>
      <c r="E163" s="39">
        <f>F163+G163</f>
        <v>-1915000</v>
      </c>
      <c r="F163" s="37">
        <v>-115000</v>
      </c>
      <c r="G163" s="37">
        <v>-1800000</v>
      </c>
      <c r="H163" s="32"/>
      <c r="I163" s="32"/>
      <c r="J163" s="32"/>
      <c r="K163" s="33">
        <f t="shared" si="68"/>
        <v>0.97431794563916407</v>
      </c>
      <c r="L163" s="33"/>
      <c r="M163" s="33">
        <f t="shared" si="68"/>
        <v>0.97272190556221305</v>
      </c>
    </row>
    <row r="164" spans="1:13" s="5" customFormat="1" ht="31.5" x14ac:dyDescent="0.2">
      <c r="A164" s="6" t="s">
        <v>132</v>
      </c>
      <c r="B164" s="36">
        <v>-757422.01283000002</v>
      </c>
      <c r="C164" s="36">
        <f t="shared" si="53"/>
        <v>114998.76717000001</v>
      </c>
      <c r="D164" s="36">
        <v>-872420.78</v>
      </c>
      <c r="E164" s="36">
        <f t="shared" ref="E164:F164" si="69">SUM(E165:E166)</f>
        <v>-351109.4550599996</v>
      </c>
      <c r="F164" s="36">
        <f t="shared" si="69"/>
        <v>114998.76717000082</v>
      </c>
      <c r="G164" s="36">
        <f>SUM(G165:G166)</f>
        <v>-466108.22223000042</v>
      </c>
      <c r="H164" s="17"/>
      <c r="I164" s="17"/>
      <c r="J164" s="17"/>
      <c r="K164" s="30">
        <f t="shared" si="68"/>
        <v>0.46355855667321955</v>
      </c>
      <c r="L164" s="30">
        <f t="shared" si="68"/>
        <v>1.0000000000000071</v>
      </c>
      <c r="M164" s="30">
        <f t="shared" si="68"/>
        <v>0.53426996801933169</v>
      </c>
    </row>
    <row r="165" spans="1:13" ht="32.25" customHeight="1" x14ac:dyDescent="0.2">
      <c r="A165" s="7" t="s">
        <v>133</v>
      </c>
      <c r="B165" s="39">
        <v>7571067.7000000002</v>
      </c>
      <c r="C165" s="39">
        <f t="shared" si="53"/>
        <v>378600.10000000056</v>
      </c>
      <c r="D165" s="39">
        <v>7192467.5999999996</v>
      </c>
      <c r="E165" s="39">
        <f t="shared" ref="E165:E166" si="70">F165+G165</f>
        <v>7554297.7000000002</v>
      </c>
      <c r="F165" s="39">
        <v>378600.10000000056</v>
      </c>
      <c r="G165" s="39">
        <v>7175697.5999999996</v>
      </c>
      <c r="H165" s="32"/>
      <c r="I165" s="32"/>
      <c r="J165" s="32"/>
      <c r="K165" s="33">
        <f t="shared" si="68"/>
        <v>0.99778498876717214</v>
      </c>
      <c r="L165" s="33">
        <f t="shared" si="68"/>
        <v>1</v>
      </c>
      <c r="M165" s="33">
        <f t="shared" si="68"/>
        <v>0.99766839408494523</v>
      </c>
    </row>
    <row r="166" spans="1:13" ht="48.75" customHeight="1" x14ac:dyDescent="0.2">
      <c r="A166" s="7" t="s">
        <v>134</v>
      </c>
      <c r="B166" s="39">
        <v>-8328489.7128299996</v>
      </c>
      <c r="C166" s="39">
        <f t="shared" si="53"/>
        <v>-263601.33282999974</v>
      </c>
      <c r="D166" s="39">
        <v>-8064888.3799999999</v>
      </c>
      <c r="E166" s="39">
        <f t="shared" si="70"/>
        <v>-7905407.1550599998</v>
      </c>
      <c r="F166" s="39">
        <v>-263601.33282999974</v>
      </c>
      <c r="G166" s="39">
        <v>-7641805.82223</v>
      </c>
      <c r="H166" s="32"/>
      <c r="I166" s="32"/>
      <c r="J166" s="32"/>
      <c r="K166" s="33">
        <f t="shared" si="68"/>
        <v>0.9492005666863893</v>
      </c>
      <c r="L166" s="33">
        <f t="shared" si="68"/>
        <v>1</v>
      </c>
      <c r="M166" s="33">
        <f t="shared" si="68"/>
        <v>0.94754018433544651</v>
      </c>
    </row>
    <row r="167" spans="1:13" s="5" customFormat="1" ht="33" customHeight="1" x14ac:dyDescent="0.2">
      <c r="A167" s="6" t="s">
        <v>135</v>
      </c>
      <c r="B167" s="36">
        <v>117905</v>
      </c>
      <c r="C167" s="36">
        <f t="shared" si="53"/>
        <v>0</v>
      </c>
      <c r="D167" s="36">
        <f>SUM(D168:D169)</f>
        <v>117905</v>
      </c>
      <c r="E167" s="36">
        <f t="shared" ref="E167:G167" si="71">SUM(E168:E169)</f>
        <v>117905</v>
      </c>
      <c r="F167" s="36">
        <f t="shared" si="71"/>
        <v>0</v>
      </c>
      <c r="G167" s="36">
        <f t="shared" si="71"/>
        <v>117905</v>
      </c>
      <c r="H167" s="17"/>
      <c r="I167" s="17"/>
      <c r="J167" s="17"/>
      <c r="K167" s="30">
        <f t="shared" si="68"/>
        <v>1</v>
      </c>
      <c r="L167" s="30"/>
      <c r="M167" s="30">
        <f t="shared" si="68"/>
        <v>1</v>
      </c>
    </row>
    <row r="168" spans="1:13" ht="52.5" customHeight="1" x14ac:dyDescent="0.2">
      <c r="A168" s="7" t="s">
        <v>145</v>
      </c>
      <c r="B168" s="37">
        <v>-800000</v>
      </c>
      <c r="C168" s="37"/>
      <c r="D168" s="37">
        <v>-800000</v>
      </c>
      <c r="E168" s="37">
        <f>F168+G168</f>
        <v>917905</v>
      </c>
      <c r="F168" s="37"/>
      <c r="G168" s="37">
        <v>917905</v>
      </c>
      <c r="H168" s="32"/>
      <c r="I168" s="32"/>
      <c r="J168" s="32"/>
      <c r="K168" s="33">
        <f t="shared" si="68"/>
        <v>-1.14738125</v>
      </c>
      <c r="L168" s="33"/>
      <c r="M168" s="33">
        <f t="shared" si="68"/>
        <v>-1.14738125</v>
      </c>
    </row>
    <row r="169" spans="1:13" ht="51" customHeight="1" x14ac:dyDescent="0.2">
      <c r="A169" s="7" t="s">
        <v>146</v>
      </c>
      <c r="B169" s="37">
        <v>917905</v>
      </c>
      <c r="C169" s="37"/>
      <c r="D169" s="37">
        <v>917905</v>
      </c>
      <c r="E169" s="37">
        <f>F169+G169</f>
        <v>-800000</v>
      </c>
      <c r="F169" s="37"/>
      <c r="G169" s="37">
        <v>-800000</v>
      </c>
      <c r="H169" s="32"/>
      <c r="I169" s="32"/>
      <c r="J169" s="32"/>
      <c r="K169" s="33">
        <f t="shared" si="68"/>
        <v>-0.87154988806031131</v>
      </c>
      <c r="L169" s="33"/>
      <c r="M169" s="33">
        <f t="shared" si="68"/>
        <v>-0.87154988806031131</v>
      </c>
    </row>
    <row r="170" spans="1:13" s="5" customFormat="1" x14ac:dyDescent="0.2">
      <c r="A170" s="6" t="s">
        <v>136</v>
      </c>
      <c r="B170" s="36">
        <v>191059.10427000001</v>
      </c>
      <c r="C170" s="36">
        <f t="shared" si="53"/>
        <v>191059.10427000001</v>
      </c>
      <c r="D170" s="36"/>
      <c r="E170" s="36">
        <f>F170+G170</f>
        <v>191059.10427000001</v>
      </c>
      <c r="F170" s="36">
        <v>191059.10427000001</v>
      </c>
      <c r="G170" s="36"/>
      <c r="H170" s="17"/>
      <c r="I170" s="17"/>
      <c r="J170" s="17"/>
      <c r="K170" s="30">
        <f t="shared" si="68"/>
        <v>1</v>
      </c>
      <c r="L170" s="30">
        <f t="shared" si="68"/>
        <v>1</v>
      </c>
      <c r="M170" s="30"/>
    </row>
    <row r="171" spans="1:13" x14ac:dyDescent="0.2">
      <c r="E171" s="37"/>
      <c r="F171" s="37"/>
      <c r="G171" s="37"/>
    </row>
    <row r="172" spans="1:13" x14ac:dyDescent="0.2">
      <c r="B172" s="37"/>
      <c r="C172" s="37"/>
      <c r="D172" s="37"/>
    </row>
    <row r="173" spans="1:13" x14ac:dyDescent="0.2">
      <c r="B173" s="37"/>
      <c r="C173" s="37"/>
      <c r="D173" s="37"/>
      <c r="E173" s="37"/>
      <c r="F173" s="37"/>
      <c r="G173" s="37"/>
      <c r="H173" s="37"/>
      <c r="I173" s="37"/>
      <c r="J173" s="37"/>
    </row>
  </sheetData>
  <mergeCells count="6">
    <mergeCell ref="A2:M2"/>
    <mergeCell ref="A5:A6"/>
    <mergeCell ref="B5:D5"/>
    <mergeCell ref="E5:G5"/>
    <mergeCell ref="H5:J5"/>
    <mergeCell ref="K5:M5"/>
  </mergeCells>
  <pageMargins left="0.11811023622047245" right="3.937007874015748E-2" top="0.43307086614173229" bottom="0.19685039370078741" header="0.31496062992125984" footer="0.31496062992125984"/>
  <pageSetup scale="45" fitToHeight="0" orientation="landscape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Ондар Алдынай Сергеевна</cp:lastModifiedBy>
  <cp:lastPrinted>2022-11-01T15:36:56Z</cp:lastPrinted>
  <dcterms:created xsi:type="dcterms:W3CDTF">2018-10-31T12:10:33Z</dcterms:created>
  <dcterms:modified xsi:type="dcterms:W3CDTF">2024-10-27T09:20:27Z</dcterms:modified>
</cp:coreProperties>
</file>