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105" windowWidth="14805" windowHeight="8010"/>
  </bookViews>
  <sheets>
    <sheet name="Лист1" sheetId="1" r:id="rId1"/>
    <sheet name="Лист2" sheetId="2" r:id="rId2"/>
  </sheets>
  <definedNames>
    <definedName name="_xlnm._FilterDatabase" localSheetId="0" hidden="1">Лист1!$A$55:$K$55</definedName>
    <definedName name="_xlnm.Print_Titles" localSheetId="0">Лист1!$4:$4</definedName>
    <definedName name="_xlnm.Print_Area" localSheetId="0">Лист1!$A$1:$J$242</definedName>
  </definedNames>
  <calcPr calcId="144525"/>
</workbook>
</file>

<file path=xl/calcChain.xml><?xml version="1.0" encoding="utf-8"?>
<calcChain xmlns="http://schemas.openxmlformats.org/spreadsheetml/2006/main">
  <c r="I233" i="1" l="1"/>
  <c r="J194" i="1" l="1"/>
  <c r="J181" i="1"/>
  <c r="J170" i="1"/>
  <c r="J169" i="1"/>
  <c r="J166" i="1"/>
  <c r="J165" i="1"/>
  <c r="J163" i="1"/>
  <c r="J161" i="1"/>
  <c r="J160" i="1"/>
  <c r="J153" i="1"/>
  <c r="J150" i="1"/>
  <c r="J149" i="1"/>
  <c r="J146" i="1"/>
  <c r="J145" i="1"/>
  <c r="J141" i="1"/>
  <c r="J139" i="1"/>
  <c r="J136" i="1"/>
  <c r="J126" i="1"/>
  <c r="J125" i="1"/>
  <c r="J121" i="1"/>
  <c r="J114" i="1"/>
  <c r="J113" i="1"/>
  <c r="J111" i="1"/>
  <c r="J109" i="1"/>
  <c r="J93" i="1"/>
  <c r="J90" i="1"/>
  <c r="J89" i="1"/>
  <c r="J88" i="1"/>
  <c r="J87" i="1"/>
  <c r="J78" i="1"/>
  <c r="J77" i="1"/>
  <c r="J74" i="1"/>
  <c r="J73" i="1"/>
  <c r="J71" i="1"/>
  <c r="J69" i="1"/>
  <c r="J64" i="1"/>
  <c r="J56" i="1"/>
  <c r="J50" i="1"/>
  <c r="J48" i="1"/>
  <c r="J47" i="1"/>
  <c r="J46" i="1"/>
  <c r="J45" i="1"/>
  <c r="J44" i="1"/>
  <c r="J43" i="1"/>
  <c r="J42" i="1"/>
  <c r="J41" i="1"/>
  <c r="J40" i="1"/>
  <c r="J37" i="1"/>
  <c r="J36" i="1"/>
  <c r="J35" i="1"/>
  <c r="J34" i="1"/>
  <c r="J33" i="1"/>
  <c r="J32" i="1"/>
  <c r="J31" i="1"/>
  <c r="J29" i="1"/>
  <c r="J28" i="1"/>
  <c r="J27" i="1"/>
  <c r="J26" i="1"/>
  <c r="J25" i="1"/>
  <c r="J23" i="1"/>
  <c r="J22" i="1"/>
  <c r="J21" i="1"/>
  <c r="J20" i="1"/>
  <c r="J19" i="1"/>
  <c r="J18" i="1"/>
  <c r="J17" i="1"/>
  <c r="J15" i="1"/>
  <c r="J14" i="1"/>
  <c r="J13" i="1"/>
  <c r="J12" i="1"/>
  <c r="J11" i="1"/>
  <c r="J10" i="1"/>
  <c r="J9" i="1"/>
  <c r="J8" i="1"/>
  <c r="J7" i="1"/>
  <c r="J6" i="1"/>
  <c r="H95" i="1"/>
  <c r="H194" i="1"/>
  <c r="H181" i="1"/>
  <c r="H180" i="1"/>
  <c r="H179" i="1"/>
  <c r="H170" i="1"/>
  <c r="H169" i="1"/>
  <c r="H166" i="1"/>
  <c r="H165" i="1"/>
  <c r="H163" i="1"/>
  <c r="H162" i="1"/>
  <c r="H161" i="1"/>
  <c r="H160" i="1"/>
  <c r="H153" i="1"/>
  <c r="H150" i="1"/>
  <c r="H149" i="1"/>
  <c r="H148" i="1"/>
  <c r="H147" i="1"/>
  <c r="H145" i="1"/>
  <c r="H141" i="1"/>
  <c r="H139" i="1"/>
  <c r="H136" i="1"/>
  <c r="H131" i="1"/>
  <c r="H126" i="1"/>
  <c r="H125" i="1"/>
  <c r="H123" i="1"/>
  <c r="H121" i="1"/>
  <c r="H116" i="1"/>
  <c r="H114" i="1"/>
  <c r="H113" i="1"/>
  <c r="H111" i="1"/>
  <c r="H110" i="1"/>
  <c r="H109" i="1"/>
  <c r="H93" i="1"/>
  <c r="H90" i="1"/>
  <c r="H89" i="1"/>
  <c r="H88" i="1"/>
  <c r="H87" i="1"/>
  <c r="H79" i="1"/>
  <c r="H78" i="1"/>
  <c r="H74" i="1"/>
  <c r="H73" i="1"/>
  <c r="H71" i="1"/>
  <c r="H69" i="1"/>
  <c r="H64" i="1"/>
  <c r="H62" i="1"/>
  <c r="H50" i="1"/>
  <c r="H48" i="1"/>
  <c r="H47" i="1"/>
  <c r="H46" i="1"/>
  <c r="H45" i="1"/>
  <c r="H44" i="1"/>
  <c r="H43" i="1"/>
  <c r="H42" i="1"/>
  <c r="H41" i="1"/>
  <c r="H40" i="1"/>
  <c r="H37" i="1"/>
  <c r="H36" i="1"/>
  <c r="H35" i="1"/>
  <c r="H34" i="1"/>
  <c r="H33" i="1"/>
  <c r="H32" i="1"/>
  <c r="H31" i="1"/>
  <c r="H29" i="1"/>
  <c r="H28" i="1"/>
  <c r="H27" i="1"/>
  <c r="H26" i="1"/>
  <c r="H25" i="1"/>
  <c r="H23" i="1"/>
  <c r="H22" i="1"/>
  <c r="H21" i="1"/>
  <c r="H20" i="1"/>
  <c r="H19" i="1"/>
  <c r="H18" i="1"/>
  <c r="H17" i="1"/>
  <c r="H15" i="1"/>
  <c r="H14" i="1"/>
  <c r="H13" i="1"/>
  <c r="H12" i="1"/>
  <c r="H11" i="1"/>
  <c r="H10" i="1"/>
  <c r="H9" i="1"/>
  <c r="H8" i="1"/>
  <c r="H7" i="1"/>
  <c r="H6" i="1"/>
  <c r="F50" i="1"/>
  <c r="F48" i="1"/>
  <c r="F47" i="1"/>
  <c r="F46" i="1"/>
  <c r="F45" i="1"/>
  <c r="F44" i="1"/>
  <c r="F43" i="1"/>
  <c r="F42" i="1"/>
  <c r="F41" i="1"/>
  <c r="F40" i="1"/>
  <c r="F38" i="1"/>
  <c r="F37" i="1"/>
  <c r="F36" i="1"/>
  <c r="F35" i="1"/>
  <c r="F34" i="1"/>
  <c r="F33" i="1"/>
  <c r="F32" i="1"/>
  <c r="F31" i="1"/>
  <c r="F29" i="1"/>
  <c r="F28" i="1"/>
  <c r="F27" i="1"/>
  <c r="F26" i="1"/>
  <c r="F25" i="1"/>
  <c r="F23" i="1"/>
  <c r="F22" i="1"/>
  <c r="F21" i="1"/>
  <c r="F20" i="1"/>
  <c r="F19" i="1"/>
  <c r="F18" i="1"/>
  <c r="F17" i="1"/>
  <c r="F16" i="1"/>
  <c r="F15" i="1"/>
  <c r="F14" i="1"/>
  <c r="F13" i="1"/>
  <c r="F12" i="1"/>
  <c r="F11" i="1"/>
  <c r="F10" i="1"/>
  <c r="F9" i="1"/>
  <c r="F8" i="1"/>
  <c r="F7" i="1"/>
  <c r="F6" i="1"/>
  <c r="D50" i="1"/>
  <c r="D48" i="1"/>
  <c r="D47" i="1"/>
  <c r="D46" i="1"/>
  <c r="D45" i="1"/>
  <c r="D44" i="1"/>
  <c r="D43" i="1"/>
  <c r="D42" i="1"/>
  <c r="D41" i="1"/>
  <c r="D40" i="1"/>
  <c r="D38" i="1"/>
  <c r="D37" i="1"/>
  <c r="D36" i="1"/>
  <c r="D35" i="1"/>
  <c r="D34" i="1"/>
  <c r="D33" i="1"/>
  <c r="D32" i="1"/>
  <c r="D31" i="1"/>
  <c r="D30" i="1"/>
  <c r="D29" i="1"/>
  <c r="D28" i="1"/>
  <c r="D27" i="1"/>
  <c r="D26" i="1"/>
  <c r="D25" i="1"/>
  <c r="D23" i="1"/>
  <c r="D22" i="1"/>
  <c r="D21" i="1"/>
  <c r="D20" i="1"/>
  <c r="D19" i="1"/>
  <c r="D18" i="1"/>
  <c r="D17" i="1"/>
  <c r="D16" i="1"/>
  <c r="D15" i="1"/>
  <c r="D14" i="1"/>
  <c r="D13" i="1"/>
  <c r="D12" i="1"/>
  <c r="D11" i="1"/>
  <c r="D10" i="1"/>
  <c r="D9" i="1"/>
  <c r="D8" i="1"/>
  <c r="D7" i="1"/>
  <c r="D6" i="1"/>
  <c r="I40" i="1"/>
  <c r="I31" i="1" s="1"/>
  <c r="G40" i="1"/>
  <c r="E40" i="1"/>
  <c r="C40" i="1"/>
  <c r="B40" i="1"/>
  <c r="I32" i="1"/>
  <c r="G32" i="1"/>
  <c r="E32" i="1"/>
  <c r="E31" i="1" s="1"/>
  <c r="C32" i="1"/>
  <c r="C31" i="1" s="1"/>
  <c r="B32" i="1"/>
  <c r="B31" i="1" s="1"/>
  <c r="G31" i="1"/>
  <c r="I26" i="1"/>
  <c r="G26" i="1"/>
  <c r="E26" i="1"/>
  <c r="C26" i="1"/>
  <c r="B26" i="1"/>
  <c r="I20" i="1"/>
  <c r="G20" i="1"/>
  <c r="E20" i="1"/>
  <c r="C20" i="1"/>
  <c r="B20" i="1"/>
  <c r="I14" i="1"/>
  <c r="I6" i="1" s="1"/>
  <c r="G14" i="1"/>
  <c r="E14" i="1"/>
  <c r="C14" i="1"/>
  <c r="B14" i="1"/>
  <c r="I10" i="1"/>
  <c r="G10" i="1"/>
  <c r="E10" i="1"/>
  <c r="C10" i="1"/>
  <c r="B10" i="1"/>
  <c r="I7" i="1"/>
  <c r="G7" i="1"/>
  <c r="G6" i="1" s="1"/>
  <c r="E7" i="1"/>
  <c r="E6" i="1" s="1"/>
  <c r="C7" i="1"/>
  <c r="B7" i="1"/>
  <c r="B6" i="1" s="1"/>
  <c r="F174" i="1"/>
  <c r="F105" i="1"/>
  <c r="F207" i="1"/>
  <c r="F206" i="1"/>
  <c r="F205" i="1"/>
  <c r="F204" i="1"/>
  <c r="F203" i="1"/>
  <c r="F202" i="1"/>
  <c r="F198" i="1"/>
  <c r="F194" i="1"/>
  <c r="F189" i="1"/>
  <c r="F187" i="1"/>
  <c r="F184" i="1"/>
  <c r="F181" i="1"/>
  <c r="F180" i="1"/>
  <c r="F179" i="1"/>
  <c r="F178" i="1"/>
  <c r="F176" i="1"/>
  <c r="F175" i="1"/>
  <c r="F172" i="1"/>
  <c r="F171" i="1"/>
  <c r="F170" i="1"/>
  <c r="F169" i="1"/>
  <c r="F168" i="1"/>
  <c r="F167" i="1"/>
  <c r="F166" i="1"/>
  <c r="F165" i="1"/>
  <c r="F164" i="1"/>
  <c r="F163" i="1"/>
  <c r="F162" i="1"/>
  <c r="F161" i="1"/>
  <c r="F160" i="1"/>
  <c r="F158" i="1"/>
  <c r="F157" i="1"/>
  <c r="F155" i="1"/>
  <c r="F154" i="1"/>
  <c r="F153" i="1"/>
  <c r="F151" i="1"/>
  <c r="F150" i="1"/>
  <c r="F148" i="1"/>
  <c r="F147" i="1"/>
  <c r="F145" i="1"/>
  <c r="F144" i="1"/>
  <c r="F143" i="1"/>
  <c r="F142" i="1"/>
  <c r="F141" i="1"/>
  <c r="F140" i="1"/>
  <c r="F139" i="1"/>
  <c r="F138" i="1"/>
  <c r="F137" i="1"/>
  <c r="F136" i="1"/>
  <c r="F135" i="1"/>
  <c r="F134" i="1"/>
  <c r="F132" i="1"/>
  <c r="F131" i="1"/>
  <c r="F130" i="1"/>
  <c r="F129" i="1"/>
  <c r="F126" i="1"/>
  <c r="F125" i="1"/>
  <c r="F124" i="1"/>
  <c r="F123" i="1"/>
  <c r="F122" i="1"/>
  <c r="F121" i="1"/>
  <c r="F120" i="1"/>
  <c r="F119" i="1"/>
  <c r="F118" i="1"/>
  <c r="F117" i="1"/>
  <c r="F116" i="1"/>
  <c r="F115" i="1"/>
  <c r="F114" i="1"/>
  <c r="F113" i="1"/>
  <c r="F112" i="1"/>
  <c r="F111" i="1"/>
  <c r="F110" i="1"/>
  <c r="F109" i="1"/>
  <c r="F107" i="1"/>
  <c r="F106" i="1"/>
  <c r="F103" i="1"/>
  <c r="F102" i="1"/>
  <c r="F100" i="1"/>
  <c r="F98" i="1"/>
  <c r="F96" i="1"/>
  <c r="F95" i="1"/>
  <c r="F93" i="1"/>
  <c r="F89" i="1"/>
  <c r="F88" i="1"/>
  <c r="F87" i="1"/>
  <c r="F86" i="1"/>
  <c r="F85" i="1"/>
  <c r="F84" i="1"/>
  <c r="F83" i="1"/>
  <c r="F82" i="1"/>
  <c r="F81" i="1"/>
  <c r="F80" i="1"/>
  <c r="F78" i="1"/>
  <c r="F75" i="1"/>
  <c r="F74" i="1"/>
  <c r="F73" i="1"/>
  <c r="F72" i="1"/>
  <c r="F71" i="1"/>
  <c r="F70" i="1"/>
  <c r="F69" i="1"/>
  <c r="F68" i="1"/>
  <c r="F67" i="1"/>
  <c r="F66" i="1"/>
  <c r="F65" i="1"/>
  <c r="F64" i="1"/>
  <c r="F63" i="1"/>
  <c r="F62" i="1"/>
  <c r="F60" i="1"/>
  <c r="E50" i="1" l="1"/>
  <c r="I50" i="1"/>
  <c r="B50" i="1"/>
  <c r="C6" i="1"/>
  <c r="G50" i="1"/>
  <c r="C50" i="1" l="1"/>
  <c r="G61" i="1" l="1"/>
  <c r="E61" i="1" l="1"/>
  <c r="H61" i="1" s="1"/>
  <c r="E56" i="1" l="1"/>
  <c r="D152" i="1"/>
  <c r="D207" i="1"/>
  <c r="D206" i="1"/>
  <c r="D205" i="1"/>
  <c r="D204" i="1"/>
  <c r="D203" i="1"/>
  <c r="D202" i="1"/>
  <c r="D200" i="1"/>
  <c r="D199" i="1"/>
  <c r="D197" i="1"/>
  <c r="D196" i="1"/>
  <c r="D195" i="1"/>
  <c r="D194" i="1"/>
  <c r="D193" i="1"/>
  <c r="D192" i="1"/>
  <c r="D191" i="1"/>
  <c r="D190" i="1"/>
  <c r="D189" i="1"/>
  <c r="D188" i="1"/>
  <c r="D187" i="1"/>
  <c r="D186" i="1"/>
  <c r="D185" i="1"/>
  <c r="D184" i="1"/>
  <c r="D183" i="1"/>
  <c r="D182" i="1"/>
  <c r="D181" i="1"/>
  <c r="D180" i="1"/>
  <c r="D179" i="1"/>
  <c r="D176" i="1"/>
  <c r="D175" i="1"/>
  <c r="D174" i="1"/>
  <c r="D173" i="1"/>
  <c r="D172" i="1"/>
  <c r="D171" i="1"/>
  <c r="D170" i="1"/>
  <c r="D169" i="1"/>
  <c r="D167" i="1"/>
  <c r="D166" i="1"/>
  <c r="D165" i="1"/>
  <c r="D164" i="1"/>
  <c r="D163" i="1"/>
  <c r="D161" i="1"/>
  <c r="D160" i="1"/>
  <c r="D158" i="1"/>
  <c r="D156" i="1"/>
  <c r="D155" i="1"/>
  <c r="D154" i="1"/>
  <c r="D150" i="1"/>
  <c r="D148" i="1"/>
  <c r="D147" i="1"/>
  <c r="D145" i="1"/>
  <c r="D142" i="1"/>
  <c r="D141" i="1"/>
  <c r="D139" i="1"/>
  <c r="D138" i="1"/>
  <c r="D136" i="1"/>
  <c r="D135" i="1"/>
  <c r="D134" i="1"/>
  <c r="D133" i="1"/>
  <c r="D132" i="1"/>
  <c r="D131" i="1"/>
  <c r="D130" i="1"/>
  <c r="D129" i="1"/>
  <c r="D128" i="1"/>
  <c r="D127" i="1"/>
  <c r="D125" i="1"/>
  <c r="D124" i="1"/>
  <c r="D123" i="1"/>
  <c r="D122" i="1"/>
  <c r="D121" i="1"/>
  <c r="D120" i="1"/>
  <c r="D115" i="1"/>
  <c r="D114" i="1"/>
  <c r="D113" i="1"/>
  <c r="D112" i="1"/>
  <c r="D110" i="1"/>
  <c r="D108" i="1"/>
  <c r="D106" i="1"/>
  <c r="D105" i="1"/>
  <c r="D104" i="1"/>
  <c r="D102" i="1"/>
  <c r="D101" i="1"/>
  <c r="D100" i="1"/>
  <c r="D99" i="1"/>
  <c r="D98" i="1"/>
  <c r="D97" i="1"/>
  <c r="D96" i="1"/>
  <c r="D95" i="1"/>
  <c r="D94" i="1"/>
  <c r="D93" i="1"/>
  <c r="D92" i="1"/>
  <c r="D91" i="1"/>
  <c r="D89" i="1"/>
  <c r="D88" i="1"/>
  <c r="D84" i="1"/>
  <c r="D82" i="1"/>
  <c r="D81" i="1"/>
  <c r="D80" i="1"/>
  <c r="D78" i="1"/>
  <c r="D76" i="1"/>
  <c r="D75" i="1"/>
  <c r="D72" i="1"/>
  <c r="D71" i="1"/>
  <c r="D70" i="1"/>
  <c r="D69" i="1"/>
  <c r="D68" i="1"/>
  <c r="D67" i="1"/>
  <c r="D66" i="1"/>
  <c r="D64" i="1"/>
  <c r="D63" i="1"/>
  <c r="D60" i="1"/>
  <c r="D59" i="1"/>
  <c r="D58" i="1"/>
  <c r="D57" i="1"/>
  <c r="D56" i="1"/>
  <c r="I201" i="1"/>
  <c r="G201" i="1"/>
  <c r="E201" i="1"/>
  <c r="C201" i="1"/>
  <c r="B201" i="1"/>
  <c r="I177" i="1"/>
  <c r="G177" i="1"/>
  <c r="E177" i="1"/>
  <c r="C177" i="1"/>
  <c r="B177" i="1"/>
  <c r="I61" i="1"/>
  <c r="J61" i="1" s="1"/>
  <c r="C61" i="1"/>
  <c r="B61" i="1"/>
  <c r="C55" i="1"/>
  <c r="B55" i="1"/>
  <c r="I159" i="1"/>
  <c r="G159" i="1"/>
  <c r="E159" i="1"/>
  <c r="C159" i="1"/>
  <c r="B159" i="1"/>
  <c r="E231" i="1"/>
  <c r="G231" i="1" s="1"/>
  <c r="I231" i="1" s="1"/>
  <c r="J231" i="1" s="1"/>
  <c r="E237" i="1"/>
  <c r="G237" i="1" s="1"/>
  <c r="I237" i="1" s="1"/>
  <c r="J237" i="1" s="1"/>
  <c r="J240" i="1"/>
  <c r="G238" i="1"/>
  <c r="I238" i="1" s="1"/>
  <c r="G236" i="1"/>
  <c r="I236" i="1" s="1"/>
  <c r="J236" i="1" s="1"/>
  <c r="G235" i="1"/>
  <c r="I235" i="1" s="1"/>
  <c r="J235" i="1" s="1"/>
  <c r="G234" i="1"/>
  <c r="I234" i="1" s="1"/>
  <c r="J234" i="1" s="1"/>
  <c r="G233" i="1"/>
  <c r="G232" i="1"/>
  <c r="I232" i="1" s="1"/>
  <c r="J232" i="1" s="1"/>
  <c r="G230" i="1"/>
  <c r="I230" i="1" s="1"/>
  <c r="J230" i="1" s="1"/>
  <c r="G229" i="1"/>
  <c r="I229" i="1" s="1"/>
  <c r="J229" i="1" s="1"/>
  <c r="G228" i="1"/>
  <c r="I228" i="1" s="1"/>
  <c r="J228" i="1" s="1"/>
  <c r="G227" i="1"/>
  <c r="I227" i="1" s="1"/>
  <c r="J227" i="1" s="1"/>
  <c r="G226" i="1"/>
  <c r="I226" i="1" s="1"/>
  <c r="J226" i="1" s="1"/>
  <c r="G225" i="1"/>
  <c r="I225" i="1" s="1"/>
  <c r="J225" i="1" s="1"/>
  <c r="G224" i="1"/>
  <c r="I224" i="1" s="1"/>
  <c r="J224" i="1" s="1"/>
  <c r="G223" i="1"/>
  <c r="I223" i="1" s="1"/>
  <c r="J223" i="1" s="1"/>
  <c r="G222" i="1"/>
  <c r="I222" i="1" s="1"/>
  <c r="J222" i="1" s="1"/>
  <c r="G221" i="1"/>
  <c r="I221" i="1" s="1"/>
  <c r="J221" i="1" s="1"/>
  <c r="G220" i="1"/>
  <c r="I220" i="1" s="1"/>
  <c r="J220" i="1" s="1"/>
  <c r="G219" i="1"/>
  <c r="I219" i="1" s="1"/>
  <c r="J219" i="1" s="1"/>
  <c r="G215" i="1"/>
  <c r="I215" i="1" s="1"/>
  <c r="J215" i="1" s="1"/>
  <c r="G216" i="1"/>
  <c r="I216" i="1" s="1"/>
  <c r="J216" i="1" s="1"/>
  <c r="G214" i="1"/>
  <c r="I214" i="1" s="1"/>
  <c r="J214" i="1" s="1"/>
  <c r="F201" i="1" l="1"/>
  <c r="H177" i="1"/>
  <c r="H159" i="1"/>
  <c r="D55" i="1"/>
  <c r="J177" i="1"/>
  <c r="J159" i="1"/>
  <c r="D177" i="1"/>
  <c r="F56" i="1"/>
  <c r="H56" i="1"/>
  <c r="D61" i="1"/>
  <c r="F177" i="1"/>
  <c r="D159" i="1"/>
  <c r="F159" i="1"/>
  <c r="F61" i="1"/>
  <c r="D201" i="1"/>
  <c r="B53" i="1"/>
  <c r="E58" i="1" l="1"/>
  <c r="I217" i="1"/>
  <c r="G217" i="1"/>
  <c r="G242" i="1" s="1"/>
  <c r="G244" i="1" s="1"/>
  <c r="E217" i="1"/>
  <c r="C217" i="1"/>
  <c r="B217" i="1"/>
  <c r="F58" i="1" l="1"/>
  <c r="H58" i="1"/>
  <c r="I58" i="1"/>
  <c r="E55" i="1"/>
  <c r="F55" i="1" s="1"/>
  <c r="J217" i="1"/>
  <c r="I242" i="1"/>
  <c r="E242" i="1"/>
  <c r="C242" i="1"/>
  <c r="C247" i="1" s="1"/>
  <c r="B242" i="1"/>
  <c r="B247" i="1" s="1"/>
  <c r="B52" i="1"/>
  <c r="G55" i="1" l="1"/>
  <c r="H55" i="1" s="1"/>
  <c r="I55" i="1"/>
  <c r="I244" i="1"/>
  <c r="C53" i="1"/>
  <c r="E53" i="1"/>
  <c r="G53" i="1"/>
  <c r="G52" i="1" l="1"/>
  <c r="H53" i="1"/>
  <c r="I53" i="1"/>
  <c r="J55" i="1"/>
  <c r="E52" i="1"/>
  <c r="F53" i="1"/>
  <c r="C52" i="1"/>
  <c r="D52" i="1" s="1"/>
  <c r="D53" i="1"/>
  <c r="H214" i="1"/>
  <c r="H215" i="1"/>
  <c r="H216" i="1"/>
  <c r="H217" i="1"/>
  <c r="H219" i="1"/>
  <c r="H220" i="1"/>
  <c r="H221" i="1"/>
  <c r="H222" i="1"/>
  <c r="H223" i="1"/>
  <c r="H224" i="1"/>
  <c r="H225" i="1"/>
  <c r="H226" i="1"/>
  <c r="H227" i="1"/>
  <c r="H228" i="1"/>
  <c r="H229" i="1"/>
  <c r="H230" i="1"/>
  <c r="H231" i="1"/>
  <c r="H232" i="1"/>
  <c r="H234" i="1"/>
  <c r="H235" i="1"/>
  <c r="H236" i="1"/>
  <c r="H237" i="1"/>
  <c r="F214" i="1"/>
  <c r="F215" i="1"/>
  <c r="F216" i="1"/>
  <c r="F217" i="1"/>
  <c r="F219" i="1"/>
  <c r="F220" i="1"/>
  <c r="F221" i="1"/>
  <c r="F222" i="1"/>
  <c r="F223" i="1"/>
  <c r="F224" i="1"/>
  <c r="F225" i="1"/>
  <c r="F226" i="1"/>
  <c r="F227" i="1"/>
  <c r="F228" i="1"/>
  <c r="F229" i="1"/>
  <c r="F230" i="1"/>
  <c r="F231" i="1"/>
  <c r="F232" i="1"/>
  <c r="F233" i="1"/>
  <c r="F234" i="1"/>
  <c r="F235" i="1"/>
  <c r="F236" i="1"/>
  <c r="F237" i="1"/>
  <c r="D214" i="1"/>
  <c r="D215" i="1"/>
  <c r="D216" i="1"/>
  <c r="D217" i="1"/>
  <c r="D219" i="1"/>
  <c r="D220" i="1"/>
  <c r="D221" i="1"/>
  <c r="D222" i="1"/>
  <c r="D223" i="1"/>
  <c r="D224" i="1"/>
  <c r="D225" i="1"/>
  <c r="D226" i="1"/>
  <c r="D228" i="1"/>
  <c r="D229" i="1"/>
  <c r="D230" i="1"/>
  <c r="D231" i="1"/>
  <c r="D232" i="1"/>
  <c r="D233" i="1"/>
  <c r="D234" i="1"/>
  <c r="D235" i="1"/>
  <c r="D236" i="1"/>
  <c r="D237" i="1"/>
  <c r="I52" i="1" l="1"/>
  <c r="J53" i="1"/>
  <c r="G209" i="1"/>
  <c r="H52" i="1"/>
  <c r="F52" i="1"/>
  <c r="E209" i="1"/>
  <c r="F242" i="1"/>
  <c r="G211" i="1" l="1"/>
  <c r="H209" i="1"/>
  <c r="I209" i="1"/>
  <c r="J52" i="1"/>
  <c r="E211" i="1"/>
  <c r="J242" i="1"/>
  <c r="H242" i="1"/>
  <c r="I211" i="1" l="1"/>
  <c r="J209" i="1"/>
  <c r="D242" i="1"/>
  <c r="C209" i="1" l="1"/>
  <c r="F209" i="1" s="1"/>
  <c r="C249" i="1" l="1"/>
  <c r="C211" i="1"/>
  <c r="C248" i="1" s="1"/>
  <c r="B209" i="1" l="1"/>
  <c r="B249" i="1" l="1"/>
  <c r="D209" i="1"/>
  <c r="B211" i="1"/>
  <c r="B248" i="1" s="1"/>
</calcChain>
</file>

<file path=xl/sharedStrings.xml><?xml version="1.0" encoding="utf-8"?>
<sst xmlns="http://schemas.openxmlformats.org/spreadsheetml/2006/main" count="244" uniqueCount="244">
  <si>
    <t>(тыс. рублей)</t>
  </si>
  <si>
    <t xml:space="preserve"> ПОКАЗАТЕЛИ </t>
  </si>
  <si>
    <t>% роста к 2023 г.</t>
  </si>
  <si>
    <t>Прогноз бюджета на 2025 год</t>
  </si>
  <si>
    <t>% роста к 2024 г.</t>
  </si>
  <si>
    <t>Прогноз бюджета на 2026 год</t>
  </si>
  <si>
    <t>% роста к 2025 г.</t>
  </si>
  <si>
    <t xml:space="preserve"> НАЛОГОВЫЕ ДОХОДЫ</t>
  </si>
  <si>
    <t>Налоги на прибыль, доходы</t>
  </si>
  <si>
    <t xml:space="preserve">Налог на прибыль организаций </t>
  </si>
  <si>
    <t>Налог на доходы физических лиц</t>
  </si>
  <si>
    <t xml:space="preserve"> Налоги на товары (работы, услуги), реализуемые на территории Российской Федерации</t>
  </si>
  <si>
    <t xml:space="preserve">          доходы от уплаты акцизов на нефтепродукты</t>
  </si>
  <si>
    <t xml:space="preserve">          доходы от уплаты акцизов на этиловый спирт</t>
  </si>
  <si>
    <t xml:space="preserve">          доходы от уплаты акцизов на алкогольную продукцию</t>
  </si>
  <si>
    <t xml:space="preserve"> Налоги на совокупный доход</t>
  </si>
  <si>
    <t>Налог, взимаемый в связи с применением упрощенной системы налогообложения</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</si>
  <si>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</si>
  <si>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</si>
  <si>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</si>
  <si>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Налог на профессиональный доход</t>
  </si>
  <si>
    <t xml:space="preserve"> Налоги на имущество </t>
  </si>
  <si>
    <t>Налог на имущество физических лиц</t>
  </si>
  <si>
    <t>Налог на имущество организаций</t>
  </si>
  <si>
    <t>Транспортный налог</t>
  </si>
  <si>
    <t>Налог на игорный бизнес</t>
  </si>
  <si>
    <t>Земельный налог</t>
  </si>
  <si>
    <t xml:space="preserve"> Налоги, сборы и регулярные платежи за пользование природными ресурсами</t>
  </si>
  <si>
    <t>Налог на добычу полезных ископаемых</t>
  </si>
  <si>
    <t>Сборы за право пользование объеками животного мира и за пользование объектами водных биологических ресурсов</t>
  </si>
  <si>
    <t xml:space="preserve"> Государственная пошлина</t>
  </si>
  <si>
    <t xml:space="preserve"> Задолженность и перерасчеты по отмененным налогам, сборам и иным обязательным платежам</t>
  </si>
  <si>
    <t xml:space="preserve">  НЕНАЛОГОВЫЕ ДОХОДЫ</t>
  </si>
  <si>
    <t xml:space="preserve"> Доходы от использования имущества</t>
  </si>
  <si>
    <t xml:space="preserve">        дивиденды по акциям</t>
  </si>
  <si>
    <t>доходы от размещения средств бюджетов</t>
  </si>
  <si>
    <t xml:space="preserve">        проценты за кредит</t>
  </si>
  <si>
    <t xml:space="preserve">        доходы от аренды земельных участков</t>
  </si>
  <si>
    <t xml:space="preserve">        доходы от аренды  имущества</t>
  </si>
  <si>
    <t xml:space="preserve">        платежи от ГУПов и МУПов</t>
  </si>
  <si>
    <t xml:space="preserve">        прочие доходы от использования имущества и прав, находящихся в
        государственной и муниципальной собственности</t>
  </si>
  <si>
    <t xml:space="preserve"> Платежи при пользовании природными ресурсами</t>
  </si>
  <si>
    <t>Плата за негативное воздействие на окружающую среду</t>
  </si>
  <si>
    <t>Плата за использование лесов</t>
  </si>
  <si>
    <t>Платежи при пользовании недрами</t>
  </si>
  <si>
    <t>Доходы от оказания платных услуг и компенсации затрат государства</t>
  </si>
  <si>
    <t xml:space="preserve"> Доходы от продажи материальных и нематериальных активов</t>
  </si>
  <si>
    <t xml:space="preserve"> Административные платежи и сборы</t>
  </si>
  <si>
    <t xml:space="preserve"> Штрафы, санкции, возмещение ущерба</t>
  </si>
  <si>
    <t xml:space="preserve"> Прочие неналоговые доходы</t>
  </si>
  <si>
    <t>Поступления (перечисления) по урегулированию расчетов между бюджетами бюджетной системы РФ</t>
  </si>
  <si>
    <t>ИТОГО НАЛОГОВЫЕ И НЕНАЛОГОВЫЕ ДОХОДЫ</t>
  </si>
  <si>
    <t>ПРОГНОЗ</t>
  </si>
  <si>
    <t>БЕЗВОЗМЕЗДНЫЕ ПОСТУПЛЕНИЯ</t>
  </si>
  <si>
    <t>БЕЗВОЗМЕЗДНЫЕ ПОСТУПЛЕНИЯ ОТ БЮДЖЕТОВ ДРУГИХ УРОВНЕЙ</t>
  </si>
  <si>
    <t xml:space="preserve">   в том числе:</t>
  </si>
  <si>
    <t>Дотации, всего</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</si>
  <si>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</si>
  <si>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</si>
  <si>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</si>
  <si>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</si>
  <si>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</si>
  <si>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</si>
  <si>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</si>
  <si>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оснащение объектов спортивной инфраструктуры спортивно-технологическим оборудованием</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</si>
  <si>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</si>
  <si>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</si>
  <si>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</si>
  <si>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</si>
  <si>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Субсидии бюджетам субъектов Российской Федерации на повышение эффективности службы занятости</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</si>
  <si>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</si>
  <si>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субъектов Российской Федерации на осуществление ежемесячных выплат на детей в возрасте от трех до семи лет включительно</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</si>
  <si>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</si>
  <si>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</si>
  <si>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</si>
  <si>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</si>
  <si>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</si>
  <si>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</si>
  <si>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</si>
  <si>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</si>
  <si>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</si>
  <si>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</si>
  <si>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</si>
  <si>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</si>
  <si>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</si>
  <si>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поддержку отрасли культуры</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</si>
  <si>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</si>
  <si>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</si>
  <si>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</si>
  <si>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реализацию мероприятий в области мелиорации земель сельскохозяйственного назначения</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</si>
  <si>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</si>
  <si>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</si>
  <si>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подготовку проектов межевания земельных участков и на проведение кадастровых работ</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</si>
  <si>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</si>
  <si>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</si>
  <si>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</si>
  <si>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</si>
  <si>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</si>
  <si>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</si>
  <si>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</si>
  <si>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</si>
  <si>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</si>
  <si>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</si>
  <si>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формирование запаса лесных семян для лесовосстановления</t>
  </si>
  <si>
    <t>Субвенции бюджетам субъектов Российской Федерации на осуществление мер пожарной безопасности и тушение лесных пожаров</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</si>
  <si>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</si>
  <si>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</si>
  <si>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</si>
  <si>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</si>
  <si>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</si>
  <si>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</si>
  <si>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</si>
  <si>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</si>
  <si>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</si>
  <si>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Межбюджетные трансферты, передаваемые бюджетам субъектов Российской Федерации на реализацию мероприятий индивидуальных программ социально-экономического развития Республики Алтай, Республики Карелия и Республики Тыва</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</si>
  <si>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</si>
  <si>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Межбюджетный трансферт, передаваемый бюджету Республики Тыва на реализацию инвестиционных проектов в сфере добычи и переработки цветных металлов</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</si>
  <si>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</si>
  <si>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</si>
  <si>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Прочие межбюджетные трансферты, передаваемые бюджетам субъектов Российской Федерации</t>
  </si>
  <si>
    <t>БЕЗВОЗМЕЗДНЫЕ ПОСТУПЛЕНИЯ ОТ ГОСУДАРСТВЕННЫХ (МУНИЦИПАЛЬНЫХ) ОРГАНИЗАЦИЙ</t>
  </si>
  <si>
    <t>БЕЗВОЗМЕЗДНЫЕ ПОСТУПЛЕНИЯ ОТ НЕГОСУДАРСТВЕННЫХ ОРГАНИЗАЦИЙ</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</si>
  <si>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</si>
  <si>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t>
  </si>
  <si>
    <t>ВСЕГО ДОХОДОВ</t>
  </si>
  <si>
    <t>ДЕФИЦИТ БЮДЖЕТА(-); ПРОФИЦИТ(+)</t>
  </si>
  <si>
    <t>РАСХОДЫ</t>
  </si>
  <si>
    <t>ОБЩЕГОСУДАРСТВЕННЫЕ ВОПРОСЫ</t>
  </si>
  <si>
    <t>НАЦИОНАЛЬНАЯ ОБОРОНА</t>
  </si>
  <si>
    <t>НАЦИОНАЛЬНАЯ БЕЗОПАСНОСТЬ И ПРАВООХРАНИТЕЛЬНАЯ ДЕЯТЕЛЬНОСТЬ</t>
  </si>
  <si>
    <t>НАЦИОНАЛЬНАЯ ЭКОНОМИКА</t>
  </si>
  <si>
    <t>из них:</t>
  </si>
  <si>
    <t>Общеэкономические вопросы</t>
  </si>
  <si>
    <t>Топливно-энергетический комплекс</t>
  </si>
  <si>
    <t>Сельское хозяйство и рыболовство</t>
  </si>
  <si>
    <t>Водное хозяйство</t>
  </si>
  <si>
    <t>Лесное хозяйство</t>
  </si>
  <si>
    <t>Транспорт</t>
  </si>
  <si>
    <t>Дорожное хозяйство</t>
  </si>
  <si>
    <t>Связь и информатика</t>
  </si>
  <si>
    <t>Прикладные научные исследования в области национальной экономики</t>
  </si>
  <si>
    <t>Другие вопросы в области национальной экономики</t>
  </si>
  <si>
    <t>ЖИЛИЩНО-КОММУНАЛЬНОЕ ХОЗЯЙСТВО</t>
  </si>
  <si>
    <t>ОХРАНА ОКРУЖАЮЩЕЙ СРЕДЫ</t>
  </si>
  <si>
    <t>ОБРАЗОВАНИЕ</t>
  </si>
  <si>
    <t xml:space="preserve">КУЛЬТУРА И КИНЕМАТОГРАФИЯ </t>
  </si>
  <si>
    <t>ЗДРАВООХРАНЕНИЕ</t>
  </si>
  <si>
    <t>СОЦИАЛЬНАЯ ПОЛИТИКА</t>
  </si>
  <si>
    <t>ФИЗИЧЕСКАЯ КУЛЬТУРА И СПОРТ</t>
  </si>
  <si>
    <t>СРЕДСТВА МАССОВОЙ ИНФОРМАЦИИ</t>
  </si>
  <si>
    <t>ОБСЛУЖИВАНИЕ ГОСУДАРСТВЕННОГО И МУНИЦИПАЛЬНОГО ДОЛГА</t>
  </si>
  <si>
    <t>МЕЖБЮДЖЕТНЫЕ ТРАНСФЕРТЫ ОБЩЕГО ХАРАКТЕРА</t>
  </si>
  <si>
    <t>Условно утвержденные расходы</t>
  </si>
  <si>
    <t>ВСЕГО РАСХОДОВ</t>
  </si>
  <si>
    <t>Субсидии бюджетам субъектов Российской Федерации на государственную поддержку организаций, входящих в систему спортивной подготовки</t>
  </si>
  <si>
    <t>Субсидии бюджетам субъектов Российской Федерации на реализацию программы комплексного развития молодежной политики в регионах Российской Федерации "Регион для молодых"</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</si>
  <si>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</si>
  <si>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</si>
  <si>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</si>
  <si>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</si>
  <si>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</si>
  <si>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</si>
  <si>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</si>
  <si>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Субсидии бюджетам субъектов Российской Федерации на техническое оснащение региональных и муниципальных музеев</t>
  </si>
  <si>
    <t>Субсидии бюджетам субъектов Российской Федерации на софинансирование создания (реконструкции) объектов спортивной инфраструктуры массового спорта на основании соглашений о государственно-частном (муниципально-частном) партнерстве или концессионных соглашений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</si>
  <si>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</si>
  <si>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</si>
  <si>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развитие инфраструктуры дорожного хозяйства</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</si>
  <si>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</si>
  <si>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КОНСОЛИДИРОВАННОГО БЮДЖЕТА РЕСПУБЛИКИ ТЫВА НА 2025 ГОД И НА ПЛАНОВЫЙ ПЕРИОД 2026 И 2027 ГОДОВ ПО КЛАССИФИКАЦИИ ДОХОДОВ  И ФУНКЦИОНАЛЬНОЙ КЛАССИФИКАЦИИ РАСХОДОВ БЮДЖЕТА</t>
  </si>
  <si>
    <t>Отчет 2023 год</t>
  </si>
  <si>
    <t>Уточненный план 2024 год</t>
  </si>
  <si>
    <t>Прогноз бюджета на 2027 год</t>
  </si>
  <si>
    <t>% роста к 2026 г.</t>
  </si>
  <si>
    <t>Субсидии, всего</t>
  </si>
  <si>
    <t>Субвенции, всего</t>
  </si>
  <si>
    <t>Иные межбюджетные трансферты, всего</t>
  </si>
  <si>
    <t>Дотации бюджетам субъектов Российской Федерации на выравнивание бюджетной обеспеченности</t>
  </si>
  <si>
    <t>Дотации бюджетам субъектов Российской Федерации на поддержку мер по обеспечению сбалансированности бюджетов</t>
  </si>
  <si>
    <t>Дотации бюджетам субъектов Российской Федерации в целях частичной компенсации выпадающих доходов бюджетов субъектов Российской Федерации от применения инвестиционного налогового вычета</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</si>
  <si>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</si>
  <si>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Субсидии бюджетам субъектов Российской Федерации на стимулирование увеличения производства картофеля и овощей</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</si>
  <si>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</si>
  <si>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</si>
  <si>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</si>
  <si>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</si>
  <si>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</si>
  <si>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компенсацию выпадающих доходов территориальных сетевых организаций, функционирующих в Республике Тыва, образованных вследствие установления тарифов на услуги по передаче электрической энергии ниже экономически обоснованного уровня</t>
  </si>
  <si>
    <t>Субсидии бюджетам субъектов Российской Федерации на обеспечение поддержки реализации общественных инициатив, направленных на развитие туристической инфраструктуры</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</si>
  <si>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</si>
  <si>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</si>
  <si>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</si>
  <si>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</si>
  <si>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</si>
  <si>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Прочие субсидии бюджетам субъектов Российской Федерации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</si>
  <si>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</si>
  <si>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</si>
  <si>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</si>
  <si>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</si>
  <si>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</si>
  <si>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</si>
  <si>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</si>
  <si>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субъектов Российской Федерации на создание модельных муниципальных библиотек</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</si>
  <si>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</si>
  <si>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Межбюджетные трансферты, передаваемые бюджетам субъектов Российской Федерации на реализацию мероприятий по восстановлению автомобильных дорог регионального или межмуниципального и местного значения при ликвидации последствий чрезвычайных ситуаций</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</si>
  <si>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</si>
  <si>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Субсидии бюджетам субъектов Российской Федерации из местных бюджетов</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</si>
  <si>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</si>
  <si>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</si>
  <si>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</si>
  <si>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</si>
  <si>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</si>
  <si>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</si>
  <si>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</si>
  <si>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</si>
  <si>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</si>
  <si>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Субсидия бюджету Республики Тыва на реализацию льготной ипотечной программы на территории Республики Тыва</t>
  </si>
  <si>
    <t>Субсидии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</si>
  <si>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Субсидии бюджетам субъектов Российской Федерации на реализацию мероприятий индивидуальных программ социально-экономического развития Республики Алтай, Республики Карелия и Республики Тыва</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</si>
  <si>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</si>
  <si>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Субсидии бюджетам субъектов Российской Федерации на развитие транспортной инфраструктуры на сельских территориях</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</si>
  <si>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</si>
  <si>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субъектов Российской Федерации на создание виртуальных концертных залов</t>
  </si>
  <si>
    <t>Субсидии бюджетам субъектов Российской Федерации на создание модельных муниципальных библиотек</t>
  </si>
  <si>
    <t>Субсидии бюджетам субъектов Российской Федерации на модернизацию театров юного зрителя и театров кукол</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</si>
  <si>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</si>
  <si>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</si>
  <si>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Субсидии бюджетам субъектов Российской Федерации на реконструкцию и капитальный ремонт региональных и муниципальных театров</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</si>
  <si>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</si>
  <si>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Субсидии бюджетам субъектов Российской Федерации на реконструкцию и капитальный ремонт региональных и муниципальных музеев</t>
  </si>
  <si>
    <t>Субсидии бюджетам субъектов Российской Федерации на развитие зарядной инфраструктуры для электромобилей</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</si>
  <si>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</si>
  <si>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Субсидии бюджетам субъектов Российской Федерации за счет средств резервного фонда Президента Российской Федерации</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</si>
  <si>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</si>
  <si>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</si>
  <si>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</si>
  <si>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а также после трансплантации органов и (или) тканей</t>
  </si>
  <si>
    <t>Межбюджетные трансферты, передаваемые бюджетам субъектов Российской Федерации, за счет средств резервного фонда Президента Российской Федерации</t>
  </si>
  <si>
    <t>ПРОЧИЕ БЕЗВОЗМЕЗДНЫЕ ПОСТУПЛЕНИЯ</t>
  </si>
  <si>
    <t>Субсидии бюджетам субъектов Российской Федерации в целях софинансирования расходных обязательств субъектов Российской Федерации и города Байконура, возникающих при реализации мероприятий по закупке и монтажу оборудования для создания модульных спортивных сооружений</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</si>
  <si>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С"</t>
  </si>
  <si>
    <t>Субсидии бюджетам субъектов Российской Федерации на софинансирование закупки и монтажа оборудования для создания "умных" спортивных площадок</t>
  </si>
  <si>
    <t>Субсидии бюджетам субъектов Российской Федерации на финансовое обеспечение программ, направленных на обеспечение безопасных и комфортных условий предоставления социальных услуг в сфере социального обслуживания</t>
  </si>
  <si>
    <t>Субсидии бюджетам субъектов Российской Федерации на проведение мелиоративных мероприятий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</si>
</sst>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_-* #,##0\ _₽_-;\-* #,##0\ _₽_-;_-* &quot;-&quot;??\ _₽_-;_-@_-"/>
    <numFmt numFmtId="165" formatCode="&quot;Да&quot;;&quot;Да&quot;;&quot;Нет&quot;"/>
    <numFmt numFmtId="166" formatCode="_-* #,##0.00_р_._-;\-* #,##0.00_р_._-;_-* &quot;-&quot;??_р_._-;_-@_-"/>
    <numFmt numFmtId="167" formatCode="_(* #,##0.00_);_(* \(#,##0.00\);_(* &quot;-&quot;??_);_(@_)"/>
    <numFmt numFmtId="168" formatCode="_-* #,##0.00&quot;р.&quot;_-;\-* #,##0.00&quot;р.&quot;_-;_-* &quot;-&quot;??&quot;р.&quot;_-;_-@_-"/>
    <numFmt numFmtId="169" formatCode="#,##0_ ;[Red]\-#,##0\ "/>
    <numFmt numFmtId="170" formatCode="#,##0.00_ ;[Red]\-#,##0.00\ "/>
    <numFmt numFmtId="171" formatCode="_-* #,##0.0\ _₽_-;\-* #,##0.0\ _₽_-;_-* &quot;-&quot;??\ _₽_-;_-@_-"/>
  </numFmts>
  <fonts count="3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b/>
      <sz val="12"/>
      <name val="Times New Roman"/>
      <family val="1"/>
      <charset val="204"/>
    </font>
    <font>
      <sz val="12"/>
      <name val="Times New Roman"/>
      <family val="1"/>
      <charset val="204"/>
    </font>
    <font>
      <b/>
      <i/>
      <sz val="12"/>
      <name val="Times New Roman"/>
      <family val="1"/>
      <charset val="204"/>
    </font>
    <font>
      <i/>
      <sz val="12"/>
      <name val="Times New Roman"/>
      <family val="1"/>
      <charset val="204"/>
    </font>
    <font>
      <sz val="10"/>
      <name val="Arial"/>
      <family val="2"/>
      <charset val="204"/>
    </font>
    <font>
      <sz val="10"/>
      <name val="Arial Cyr"/>
      <charset val="204"/>
    </font>
    <font>
      <b/>
      <sz val="10"/>
      <name val="Arial"/>
      <family val="2"/>
      <charset val="204"/>
    </font>
    <font>
      <i/>
      <sz val="8"/>
      <color indexed="23"/>
      <name val="Arial"/>
      <family val="2"/>
      <charset val="204"/>
    </font>
    <font>
      <sz val="8"/>
      <name val="Arial Cyr"/>
      <charset val="204"/>
    </font>
    <font>
      <sz val="10"/>
      <color indexed="8"/>
      <name val="Arial"/>
      <family val="2"/>
      <charset val="204"/>
    </font>
    <font>
      <sz val="10"/>
      <color indexed="62"/>
      <name val="Arial"/>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8"/>
      <color theme="1"/>
      <name val="Calibri"/>
      <family val="2"/>
      <charset val="204"/>
      <scheme val="minor"/>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0"/>
      <color indexed="8"/>
      <name val="Arial"/>
      <family val="2"/>
      <charset val="204"/>
    </font>
    <font>
      <sz val="8"/>
      <color indexed="8"/>
      <name val="Times New Roman"/>
      <family val="1"/>
      <charset val="204"/>
    </font>
    <font>
      <sz val="7"/>
      <color indexed="8"/>
      <name val="Times New Roman"/>
      <family val="1"/>
      <charset val="204"/>
    </font>
    <font>
      <sz val="1"/>
      <color indexed="8"/>
      <name val="Arial"/>
      <family val="2"/>
      <charset val="204"/>
    </font>
    <font>
      <sz val="8"/>
      <color indexed="8"/>
      <name val="Arial"/>
      <family val="2"/>
      <charset val="204"/>
    </font>
    <font>
      <b/>
      <sz val="11"/>
      <color theme="1"/>
      <name val="Calibri"/>
      <family val="2"/>
      <scheme val="minor"/>
    </font>
  </fonts>
  <fills count="22">
    <fill>
      <patternFill patternType="none"/>
    </fill>
    <fill>
      <patternFill patternType="gray125"/>
    </fill>
    <fill>
      <patternFill patternType="solid">
        <fgColor theme="9" tint="0.79998168889431442"/>
        <bgColor indexed="65"/>
      </patternFill>
    </fill>
    <fill>
      <patternFill patternType="darkDown">
        <fgColor indexed="10"/>
      </patternFill>
    </fill>
    <fill>
      <patternFill patternType="solid">
        <fgColor indexed="22"/>
      </patternFill>
    </fill>
    <fill>
      <patternFill patternType="solid">
        <fgColor indexed="51"/>
      </patternFill>
    </fill>
    <fill>
      <patternFill patternType="solid">
        <fgColor indexed="31"/>
      </patternFill>
    </fill>
    <fill>
      <patternFill patternType="solid">
        <fgColor indexed="15"/>
      </patternFill>
    </fill>
    <fill>
      <patternFill patternType="solid">
        <fgColor indexed="13"/>
      </patternFill>
    </fill>
    <fill>
      <patternFill patternType="solid">
        <fgColor indexed="41"/>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7"/>
      </patternFill>
    </fill>
    <fill>
      <patternFill patternType="solid">
        <fgColor indexed="55"/>
      </patternFill>
    </fill>
    <fill>
      <patternFill patternType="solid">
        <fgColor indexed="45"/>
      </patternFill>
    </fill>
    <fill>
      <patternFill patternType="solid">
        <fgColor indexed="42"/>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dashed">
        <color indexed="12"/>
      </left>
      <right style="dashed">
        <color indexed="12"/>
      </right>
      <top style="dashed">
        <color indexed="12"/>
      </top>
      <bottom style="dashed">
        <color indexed="1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305">
    <xf numFmtId="0" fontId="0" fillId="0" borderId="0"/>
    <xf numFmtId="43" fontId="4" fillId="0" borderId="0" applyFont="0" applyFill="0" applyBorder="0" applyAlignment="0" applyProtection="0"/>
    <xf numFmtId="0" fontId="3" fillId="0" borderId="0"/>
    <xf numFmtId="166" fontId="3" fillId="0" borderId="0" applyFont="0" applyFill="0" applyBorder="0" applyAlignment="0" applyProtection="0"/>
    <xf numFmtId="0" fontId="9" fillId="0" borderId="0"/>
    <xf numFmtId="0" fontId="9" fillId="0" borderId="0"/>
    <xf numFmtId="167" fontId="9" fillId="0" borderId="0" applyFont="0" applyFill="0" applyBorder="0" applyAlignment="0" applyProtection="0"/>
    <xf numFmtId="0" fontId="9" fillId="0" borderId="0"/>
    <xf numFmtId="0" fontId="9" fillId="0" borderId="0"/>
    <xf numFmtId="0" fontId="9" fillId="0" borderId="0"/>
    <xf numFmtId="0" fontId="9" fillId="0" borderId="2" applyNumberFormat="0">
      <alignment horizontal="right" vertical="top"/>
    </xf>
    <xf numFmtId="0" fontId="9" fillId="0" borderId="2" applyNumberFormat="0">
      <alignment horizontal="right" vertical="top"/>
    </xf>
    <xf numFmtId="0" fontId="9" fillId="3" borderId="2" applyNumberFormat="0">
      <alignment horizontal="right" vertical="top"/>
    </xf>
    <xf numFmtId="49" fontId="9" fillId="4" borderId="2">
      <alignment horizontal="left" vertical="top"/>
    </xf>
    <xf numFmtId="49" fontId="11" fillId="0" borderId="2">
      <alignment horizontal="left" vertical="top"/>
    </xf>
    <xf numFmtId="0" fontId="9" fillId="5" borderId="2">
      <alignment horizontal="left" vertical="top" wrapText="1"/>
    </xf>
    <xf numFmtId="0" fontId="11" fillId="0" borderId="2">
      <alignment horizontal="left" vertical="top" wrapText="1"/>
    </xf>
    <xf numFmtId="0" fontId="9" fillId="6" borderId="2">
      <alignment horizontal="left" vertical="top" wrapText="1"/>
    </xf>
    <xf numFmtId="0" fontId="9" fillId="7" borderId="2">
      <alignment horizontal="left" vertical="top" wrapText="1"/>
    </xf>
    <xf numFmtId="0" fontId="9" fillId="8" borderId="2">
      <alignment horizontal="left" vertical="top" wrapText="1"/>
    </xf>
    <xf numFmtId="0" fontId="9" fillId="9" borderId="2">
      <alignment horizontal="left" vertical="top" wrapText="1"/>
    </xf>
    <xf numFmtId="0" fontId="9" fillId="0" borderId="2">
      <alignment horizontal="left" vertical="top" wrapText="1"/>
    </xf>
    <xf numFmtId="0" fontId="12" fillId="0" borderId="0">
      <alignment horizontal="lef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xf numFmtId="0" fontId="9" fillId="0" borderId="0"/>
    <xf numFmtId="0" fontId="9" fillId="0" borderId="0"/>
    <xf numFmtId="0" fontId="9" fillId="0" borderId="0"/>
    <xf numFmtId="0" fontId="3" fillId="0" borderId="0"/>
    <xf numFmtId="0" fontId="3" fillId="0" borderId="0"/>
    <xf numFmtId="0" fontId="9" fillId="0" borderId="0"/>
    <xf numFmtId="0" fontId="9" fillId="0" borderId="0"/>
    <xf numFmtId="0" fontId="9" fillId="0" borderId="0"/>
    <xf numFmtId="0" fontId="10" fillId="0" borderId="0"/>
    <xf numFmtId="0" fontId="14" fillId="0" borderId="0"/>
    <xf numFmtId="0" fontId="9" fillId="5" borderId="3" applyNumberFormat="0">
      <alignment horizontal="right" vertical="top"/>
    </xf>
    <xf numFmtId="0" fontId="9" fillId="6" borderId="3" applyNumberFormat="0">
      <alignment horizontal="right" vertical="top"/>
    </xf>
    <xf numFmtId="0" fontId="9" fillId="0" borderId="2" applyNumberFormat="0">
      <alignment horizontal="right" vertical="top"/>
    </xf>
    <xf numFmtId="0" fontId="9" fillId="0" borderId="2" applyNumberFormat="0">
      <alignment horizontal="right" vertical="top"/>
    </xf>
    <xf numFmtId="0" fontId="9" fillId="7" borderId="3" applyNumberFormat="0">
      <alignment horizontal="right" vertical="top"/>
    </xf>
    <xf numFmtId="0" fontId="9" fillId="0" borderId="2" applyNumberFormat="0">
      <alignment horizontal="right" vertical="top"/>
    </xf>
    <xf numFmtId="0" fontId="9" fillId="10" borderId="4" applyNumberFormat="0" applyFont="0" applyAlignment="0" applyProtection="0"/>
    <xf numFmtId="49" fontId="15" fillId="11" borderId="2">
      <alignment horizontal="left" vertical="top" wrapText="1"/>
    </xf>
    <xf numFmtId="49" fontId="9" fillId="0" borderId="2">
      <alignment horizontal="left" vertical="top" wrapText="1"/>
    </xf>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66" fontId="14"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9" fillId="9" borderId="2">
      <alignment horizontal="left" vertical="top" wrapText="1"/>
    </xf>
    <xf numFmtId="0" fontId="9" fillId="0" borderId="2">
      <alignment horizontal="left" vertical="top" wrapText="1"/>
    </xf>
    <xf numFmtId="0" fontId="9" fillId="0" borderId="0"/>
    <xf numFmtId="9" fontId="3" fillId="0" borderId="0" applyFont="0" applyFill="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7" fillId="18" borderId="5" applyNumberFormat="0" applyAlignment="0" applyProtection="0"/>
    <xf numFmtId="0" fontId="18" fillId="4" borderId="6" applyNumberFormat="0" applyAlignment="0" applyProtection="0"/>
    <xf numFmtId="0" fontId="19" fillId="4" borderId="5" applyNumberFormat="0" applyAlignment="0" applyProtection="0"/>
    <xf numFmtId="0" fontId="20" fillId="0" borderId="7" applyNumberFormat="0" applyFill="0" applyAlignment="0" applyProtection="0"/>
    <xf numFmtId="0" fontId="21" fillId="0" borderId="8" applyNumberFormat="0" applyFill="0" applyAlignment="0" applyProtection="0"/>
    <xf numFmtId="0" fontId="22" fillId="0" borderId="9" applyNumberFormat="0" applyFill="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19" borderId="11" applyNumberFormat="0" applyAlignment="0" applyProtection="0"/>
    <xf numFmtId="0" fontId="25" fillId="0" borderId="0" applyNumberFormat="0" applyFill="0" applyBorder="0" applyAlignment="0" applyProtection="0"/>
    <xf numFmtId="0" fontId="26" fillId="11" borderId="0" applyNumberFormat="0" applyBorder="0" applyAlignment="0" applyProtection="0"/>
    <xf numFmtId="0" fontId="14" fillId="0" borderId="0"/>
    <xf numFmtId="0" fontId="14" fillId="0" borderId="0"/>
    <xf numFmtId="0" fontId="14" fillId="0" borderId="0"/>
    <xf numFmtId="0" fontId="9" fillId="0" borderId="0"/>
    <xf numFmtId="0" fontId="3" fillId="0" borderId="0"/>
    <xf numFmtId="0" fontId="27" fillId="0" borderId="0"/>
    <xf numFmtId="0" fontId="28" fillId="20" borderId="0" applyNumberFormat="0" applyBorder="0" applyAlignment="0" applyProtection="0"/>
    <xf numFmtId="0" fontId="29" fillId="0" borderId="0" applyNumberFormat="0" applyFill="0" applyBorder="0" applyAlignment="0" applyProtection="0"/>
    <xf numFmtId="0" fontId="30" fillId="0" borderId="12" applyNumberFormat="0" applyFill="0" applyAlignment="0" applyProtection="0"/>
    <xf numFmtId="0" fontId="31" fillId="0" borderId="0" applyNumberFormat="0" applyFill="0" applyBorder="0" applyAlignment="0" applyProtection="0"/>
    <xf numFmtId="166" fontId="14" fillId="0" borderId="0" applyFont="0" applyFill="0" applyBorder="0" applyAlignment="0" applyProtection="0"/>
    <xf numFmtId="166" fontId="9" fillId="0" borderId="0" applyFont="0" applyFill="0" applyBorder="0" applyAlignment="0" applyProtection="0"/>
    <xf numFmtId="0" fontId="32" fillId="21"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3" fillId="0" borderId="0">
      <alignment horizontal="center" vertical="top"/>
    </xf>
    <xf numFmtId="0" fontId="14" fillId="0" borderId="0">
      <alignment horizontal="left" vertical="top"/>
    </xf>
    <xf numFmtId="0" fontId="34" fillId="0" borderId="0">
      <alignment horizontal="left" vertical="top"/>
    </xf>
    <xf numFmtId="0" fontId="35" fillId="0" borderId="0">
      <alignment horizontal="left" vertical="center"/>
    </xf>
    <xf numFmtId="0" fontId="36" fillId="0" borderId="0">
      <alignment horizontal="left" vertical="top"/>
    </xf>
    <xf numFmtId="0" fontId="35" fillId="0" borderId="0">
      <alignment horizontal="center" vertical="center"/>
    </xf>
    <xf numFmtId="0" fontId="34" fillId="0" borderId="0">
      <alignment horizontal="left" vertical="center"/>
    </xf>
    <xf numFmtId="0" fontId="34" fillId="0" borderId="0">
      <alignment horizontal="left" vertical="center"/>
    </xf>
    <xf numFmtId="0" fontId="37" fillId="0" borderId="0">
      <alignment horizontal="right" vertical="top"/>
    </xf>
    <xf numFmtId="0" fontId="34" fillId="0" borderId="0">
      <alignment horizontal="left" vertical="center"/>
    </xf>
    <xf numFmtId="0" fontId="37" fillId="0" borderId="0">
      <alignment horizontal="left" vertical="top"/>
    </xf>
    <xf numFmtId="0" fontId="37" fillId="0" borderId="0">
      <alignment horizontal="right" vertical="top"/>
    </xf>
    <xf numFmtId="0" fontId="37" fillId="0" borderId="0">
      <alignment horizontal="center" vertical="top"/>
    </xf>
    <xf numFmtId="0" fontId="37" fillId="0" borderId="0">
      <alignment horizontal="left" vertical="top"/>
    </xf>
    <xf numFmtId="0" fontId="37" fillId="0" borderId="0">
      <alignment horizontal="left" vertical="top"/>
    </xf>
    <xf numFmtId="0" fontId="37" fillId="0" borderId="0">
      <alignment horizontal="center" vertical="top"/>
    </xf>
    <xf numFmtId="0" fontId="37" fillId="0" borderId="0">
      <alignment horizontal="center" vertical="top"/>
    </xf>
    <xf numFmtId="0" fontId="37" fillId="0" borderId="0">
      <alignment horizontal="left" vertical="top"/>
    </xf>
    <xf numFmtId="0" fontId="35" fillId="0" borderId="0">
      <alignment horizontal="left" vertical="top"/>
    </xf>
    <xf numFmtId="0" fontId="37" fillId="0" borderId="0">
      <alignment horizontal="center" vertical="top"/>
    </xf>
    <xf numFmtId="0" fontId="35" fillId="0" borderId="0">
      <alignment horizontal="left" vertical="top"/>
    </xf>
    <xf numFmtId="0" fontId="34" fillId="0" borderId="0">
      <alignment horizontal="center" vertical="center"/>
    </xf>
    <xf numFmtId="0" fontId="14" fillId="0" borderId="0">
      <alignment horizontal="left" vertical="top"/>
    </xf>
    <xf numFmtId="0" fontId="35" fillId="0" borderId="0">
      <alignment horizontal="left" vertical="top"/>
    </xf>
    <xf numFmtId="0" fontId="35" fillId="0" borderId="0">
      <alignment horizontal="left" vertical="top"/>
    </xf>
    <xf numFmtId="0" fontId="35" fillId="0" borderId="0">
      <alignment horizontal="right" vertical="center"/>
    </xf>
    <xf numFmtId="0" fontId="34" fillId="0" borderId="0">
      <alignment horizontal="left" vertical="center"/>
    </xf>
    <xf numFmtId="0" fontId="35" fillId="0" borderId="0">
      <alignment horizontal="left" vertical="top"/>
    </xf>
    <xf numFmtId="0" fontId="34" fillId="0" borderId="0">
      <alignment horizontal="right" vertical="center"/>
    </xf>
    <xf numFmtId="0" fontId="35" fillId="0" borderId="0">
      <alignment horizontal="left" vertical="top"/>
    </xf>
    <xf numFmtId="0" fontId="35" fillId="0" borderId="0">
      <alignment horizontal="left" vertical="top"/>
    </xf>
    <xf numFmtId="0" fontId="35" fillId="0" borderId="0">
      <alignment horizontal="left" vertical="top"/>
    </xf>
    <xf numFmtId="0" fontId="34" fillId="0" borderId="0">
      <alignment horizontal="center" vertical="center"/>
    </xf>
    <xf numFmtId="0" fontId="35" fillId="0" borderId="0">
      <alignment horizontal="right" vertical="center"/>
    </xf>
    <xf numFmtId="0" fontId="34" fillId="0" borderId="0">
      <alignment horizontal="left" vertical="center"/>
    </xf>
    <xf numFmtId="0" fontId="36" fillId="0" borderId="0">
      <alignment horizontal="left" vertical="top"/>
    </xf>
    <xf numFmtId="0" fontId="34" fillId="0" borderId="0">
      <alignment horizontal="right" vertical="center"/>
    </xf>
    <xf numFmtId="0" fontId="35" fillId="0" borderId="0">
      <alignment horizontal="right" vertical="center"/>
    </xf>
    <xf numFmtId="0" fontId="36" fillId="0" borderId="0">
      <alignment horizontal="left" vertical="top"/>
    </xf>
    <xf numFmtId="0" fontId="35" fillId="0" borderId="0">
      <alignment horizontal="left" vertical="center"/>
    </xf>
    <xf numFmtId="0" fontId="34" fillId="0" borderId="0">
      <alignment horizontal="right" vertical="center"/>
    </xf>
    <xf numFmtId="0" fontId="35" fillId="0" borderId="0">
      <alignment horizontal="left" vertical="top"/>
    </xf>
    <xf numFmtId="0" fontId="34" fillId="0" borderId="0">
      <alignment horizontal="left" vertical="center"/>
    </xf>
    <xf numFmtId="0" fontId="36" fillId="0" borderId="0">
      <alignment horizontal="left" vertical="top"/>
    </xf>
    <xf numFmtId="0" fontId="35" fillId="0" borderId="0">
      <alignment horizontal="left" vertical="top"/>
    </xf>
    <xf numFmtId="0" fontId="9" fillId="0" borderId="0"/>
    <xf numFmtId="168" fontId="3" fillId="0" borderId="0" applyFont="0" applyFill="0" applyBorder="0" applyAlignment="0" applyProtection="0"/>
    <xf numFmtId="0" fontId="3" fillId="0" borderId="0"/>
    <xf numFmtId="0" fontId="3" fillId="0" borderId="0"/>
    <xf numFmtId="0" fontId="3" fillId="0" borderId="0"/>
    <xf numFmtId="0" fontId="14" fillId="0" borderId="0"/>
    <xf numFmtId="0" fontId="4" fillId="0" borderId="0"/>
    <xf numFmtId="0" fontId="9" fillId="0" borderId="0"/>
    <xf numFmtId="0" fontId="3" fillId="0" borderId="0"/>
    <xf numFmtId="0" fontId="3" fillId="0" borderId="0"/>
    <xf numFmtId="0" fontId="14" fillId="0" borderId="0"/>
    <xf numFmtId="0" fontId="3" fillId="0" borderId="0"/>
    <xf numFmtId="0" fontId="4" fillId="0" borderId="0"/>
    <xf numFmtId="0" fontId="3" fillId="0" borderId="0"/>
    <xf numFmtId="9" fontId="9" fillId="0" borderId="0" applyFont="0" applyFill="0" applyBorder="0" applyAlignment="0" applyProtection="0"/>
    <xf numFmtId="43" fontId="3" fillId="0" borderId="0" applyFont="0" applyFill="0" applyBorder="0" applyAlignment="0" applyProtection="0"/>
    <xf numFmtId="167" fontId="9" fillId="0" borderId="0" applyFont="0" applyFill="0" applyBorder="0" applyAlignment="0" applyProtection="0"/>
    <xf numFmtId="166" fontId="4"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166"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16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16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26">
    <xf numFmtId="0" fontId="0" fillId="0" borderId="0" xfId="0"/>
    <xf numFmtId="0" fontId="0" fillId="0" borderId="0" xfId="0" applyFill="1"/>
    <xf numFmtId="0" fontId="38" fillId="0" borderId="0" xfId="0" applyFont="1" applyFill="1"/>
    <xf numFmtId="0" fontId="0" fillId="0" borderId="0" xfId="0" applyFont="1" applyFill="1"/>
    <xf numFmtId="169" fontId="0" fillId="0" borderId="0" xfId="0" applyNumberFormat="1" applyFill="1"/>
    <xf numFmtId="169" fontId="0" fillId="0" borderId="0" xfId="0" applyNumberFormat="1" applyFont="1" applyFill="1"/>
    <xf numFmtId="164" fontId="0" fillId="0" borderId="0" xfId="0" applyNumberFormat="1" applyFill="1"/>
    <xf numFmtId="170" fontId="0" fillId="0" borderId="0" xfId="0" applyNumberFormat="1" applyFill="1"/>
    <xf numFmtId="1" fontId="6" fillId="0" borderId="1" xfId="0" applyNumberFormat="1" applyFont="1" applyFill="1" applyBorder="1" applyAlignment="1">
      <alignment horizontal="center" vertical="center" wrapText="1"/>
    </xf>
    <xf numFmtId="170" fontId="6" fillId="0" borderId="0" xfId="0" applyNumberFormat="1" applyFont="1" applyFill="1" applyBorder="1" applyAlignment="1">
      <alignment horizontal="left" vertical="center" wrapText="1"/>
    </xf>
    <xf numFmtId="170" fontId="6" fillId="0" borderId="0" xfId="0" applyNumberFormat="1" applyFont="1" applyFill="1" applyBorder="1" applyAlignment="1">
      <alignment horizontal="center" vertical="center" wrapText="1"/>
    </xf>
    <xf numFmtId="171" fontId="6" fillId="0" borderId="1" xfId="1"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64" fontId="6" fillId="0" borderId="1" xfId="1" applyNumberFormat="1" applyFont="1" applyFill="1" applyBorder="1" applyAlignment="1">
      <alignment horizontal="center" vertical="center" wrapText="1"/>
    </xf>
    <xf numFmtId="164" fontId="5" fillId="0" borderId="1" xfId="1"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ill="1"/>
    <xf numFmtId="1" fontId="8" fillId="0" borderId="1" xfId="0"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0" fillId="0" borderId="1" xfId="0" applyFill="1" applyBorder="1"/>
    <xf numFmtId="1" fontId="7" fillId="0" borderId="1" xfId="0" applyNumberFormat="1" applyFont="1" applyFill="1" applyBorder="1" applyAlignment="1">
      <alignment horizontal="center" vertical="center" wrapText="1"/>
    </xf>
    <xf numFmtId="0" fontId="38" fillId="0" borderId="0" xfId="0" applyFont="1" applyFill="1"/>
    <xf numFmtId="0" fontId="0" fillId="0" borderId="0" xfId="0" applyFont="1" applyFill="1"/>
    <xf numFmtId="0" fontId="5" fillId="0" borderId="0" xfId="0" applyFont="1" applyFill="1" applyBorder="1" applyAlignment="1">
      <alignment horizontal="center" vertical="center" wrapText="1"/>
    </xf>
  </cellXfs>
  <cellStyles count="305">
    <cellStyle name="20% - Акцент6 2" xfId="164"/>
    <cellStyle name="20% - Акцент6 2 2" xfId="248"/>
    <cellStyle name="20% - Акцент6 2 2 2" xfId="290"/>
    <cellStyle name="20% - Акцент6 2 3" xfId="269"/>
    <cellStyle name="20% - Акцент6 3" xfId="165"/>
    <cellStyle name="20% - Акцент6 3 2" xfId="166"/>
    <cellStyle name="20% - Акцент6 3 2 2" xfId="167"/>
    <cellStyle name="20% - Акцент6 3 2 2 2" xfId="168"/>
    <cellStyle name="20% - Акцент6 3 2 2 2 2" xfId="252"/>
    <cellStyle name="20% - Акцент6 3 2 2 2 2 2" xfId="294"/>
    <cellStyle name="20% - Акцент6 3 2 2 2 3" xfId="273"/>
    <cellStyle name="20% - Акцент6 3 2 2 3" xfId="169"/>
    <cellStyle name="20% - Акцент6 3 2 2 3 2" xfId="253"/>
    <cellStyle name="20% - Акцент6 3 2 2 3 2 2" xfId="295"/>
    <cellStyle name="20% - Акцент6 3 2 2 3 3" xfId="274"/>
    <cellStyle name="20% - Акцент6 3 2 2 4" xfId="251"/>
    <cellStyle name="20% - Акцент6 3 2 2 4 2" xfId="293"/>
    <cellStyle name="20% - Акцент6 3 2 2 5" xfId="272"/>
    <cellStyle name="20% - Акцент6 3 2 3" xfId="250"/>
    <cellStyle name="20% - Акцент6 3 2 3 2" xfId="292"/>
    <cellStyle name="20% - Акцент6 3 2 4" xfId="271"/>
    <cellStyle name="20% - Акцент6 3 3" xfId="249"/>
    <cellStyle name="20% - Акцент6 3 3 2" xfId="291"/>
    <cellStyle name="20% - Акцент6 3 4" xfId="270"/>
    <cellStyle name="S0" xfId="170"/>
    <cellStyle name="S1" xfId="171"/>
    <cellStyle name="S1 2" xfId="172"/>
    <cellStyle name="S10" xfId="173"/>
    <cellStyle name="S10 2" xfId="174"/>
    <cellStyle name="S11" xfId="175"/>
    <cellStyle name="S11 2" xfId="176"/>
    <cellStyle name="S12" xfId="177"/>
    <cellStyle name="S13" xfId="178"/>
    <cellStyle name="S13 2" xfId="179"/>
    <cellStyle name="S14" xfId="180"/>
    <cellStyle name="S14 2" xfId="181"/>
    <cellStyle name="S15" xfId="182"/>
    <cellStyle name="S15 2" xfId="183"/>
    <cellStyle name="S16" xfId="184"/>
    <cellStyle name="S16 2" xfId="185"/>
    <cellStyle name="S17" xfId="186"/>
    <cellStyle name="S17 2" xfId="187"/>
    <cellStyle name="S18" xfId="188"/>
    <cellStyle name="S18 2" xfId="189"/>
    <cellStyle name="S19" xfId="190"/>
    <cellStyle name="S2" xfId="191"/>
    <cellStyle name="S2 2" xfId="192"/>
    <cellStyle name="S20" xfId="193"/>
    <cellStyle name="S21" xfId="194"/>
    <cellStyle name="S22" xfId="195"/>
    <cellStyle name="S22 2" xfId="196"/>
    <cellStyle name="S23" xfId="197"/>
    <cellStyle name="S23 2" xfId="198"/>
    <cellStyle name="S24" xfId="199"/>
    <cellStyle name="S25" xfId="200"/>
    <cellStyle name="S3" xfId="201"/>
    <cellStyle name="S3 2" xfId="202"/>
    <cellStyle name="S4" xfId="203"/>
    <cellStyle name="S4 2" xfId="204"/>
    <cellStyle name="S5" xfId="205"/>
    <cellStyle name="S5 2" xfId="206"/>
    <cellStyle name="S6" xfId="207"/>
    <cellStyle name="S6 2" xfId="208"/>
    <cellStyle name="S7" xfId="209"/>
    <cellStyle name="S7 2" xfId="210"/>
    <cellStyle name="S8" xfId="211"/>
    <cellStyle name="S8 2" xfId="212"/>
    <cellStyle name="S9" xfId="213"/>
    <cellStyle name="S9 2" xfId="214"/>
    <cellStyle name="Акцент1 2" xfId="134"/>
    <cellStyle name="Акцент2 2" xfId="135"/>
    <cellStyle name="Акцент3 2" xfId="136"/>
    <cellStyle name="Акцент4 2" xfId="137"/>
    <cellStyle name="Акцент5 2" xfId="138"/>
    <cellStyle name="Акцент6 2" xfId="139"/>
    <cellStyle name="Ввод  2" xfId="140"/>
    <cellStyle name="Вывод 2" xfId="141"/>
    <cellStyle name="Вычисление 2" xfId="142"/>
    <cellStyle name="Данные (редактируемые)" xfId="10"/>
    <cellStyle name="Данные (только для чтения)" xfId="11"/>
    <cellStyle name="Данные для удаления" xfId="12"/>
    <cellStyle name="Денежный 2" xfId="215"/>
    <cellStyle name="Денежный 3" xfId="216"/>
    <cellStyle name="Денежный 3 2" xfId="254"/>
    <cellStyle name="Денежный 3 2 2" xfId="296"/>
    <cellStyle name="Денежный 3 3" xfId="275"/>
    <cellStyle name="Заголовки полей" xfId="13"/>
    <cellStyle name="Заголовки полей [печать]" xfId="14"/>
    <cellStyle name="Заголовок 1 2" xfId="143"/>
    <cellStyle name="Заголовок 2 2" xfId="144"/>
    <cellStyle name="Заголовок 3 2" xfId="145"/>
    <cellStyle name="Заголовок 4 2" xfId="146"/>
    <cellStyle name="Заголовок меры" xfId="15"/>
    <cellStyle name="Заголовок показателя [печать]" xfId="16"/>
    <cellStyle name="Заголовок показателя константы" xfId="17"/>
    <cellStyle name="Заголовок результата расчета" xfId="18"/>
    <cellStyle name="Заголовок свободного показателя" xfId="19"/>
    <cellStyle name="Значение фильтра" xfId="20"/>
    <cellStyle name="Значение фильтра [печать]" xfId="21"/>
    <cellStyle name="Информация о задаче" xfId="22"/>
    <cellStyle name="Итог 2" xfId="147"/>
    <cellStyle name="Контрольная ячейка 2" xfId="148"/>
    <cellStyle name="Название 2" xfId="149"/>
    <cellStyle name="Нейтральный 2" xfId="150"/>
    <cellStyle name="Обычный" xfId="0" builtinId="0"/>
    <cellStyle name="Обычный 10" xfId="217"/>
    <cellStyle name="Обычный 10 2" xfId="218"/>
    <cellStyle name="Обычный 10 2 2" xfId="256"/>
    <cellStyle name="Обычный 10 2 2 2" xfId="298"/>
    <cellStyle name="Обычный 10 2 3" xfId="277"/>
    <cellStyle name="Обычный 10 3" xfId="219"/>
    <cellStyle name="Обычный 10 3 2" xfId="257"/>
    <cellStyle name="Обычный 10 3 2 2" xfId="299"/>
    <cellStyle name="Обычный 10 3 3" xfId="278"/>
    <cellStyle name="Обычный 10 4" xfId="235"/>
    <cellStyle name="Обычный 10 5" xfId="255"/>
    <cellStyle name="Обычный 10 5 2" xfId="297"/>
    <cellStyle name="Обычный 10 6" xfId="276"/>
    <cellStyle name="Обычный 11" xfId="220"/>
    <cellStyle name="Обычный 11 2" xfId="233"/>
    <cellStyle name="Обычный 12" xfId="221"/>
    <cellStyle name="Обычный 12 2" xfId="236"/>
    <cellStyle name="Обычный 13" xfId="9"/>
    <cellStyle name="Обычный 13 2" xfId="237"/>
    <cellStyle name="Обычный 14" xfId="238"/>
    <cellStyle name="Обычный 14 2" xfId="240"/>
    <cellStyle name="Обычный 15" xfId="239"/>
    <cellStyle name="Обычный 15 2" xfId="241"/>
    <cellStyle name="Обычный 16" xfId="2"/>
    <cellStyle name="Обычный 16 2" xfId="263"/>
    <cellStyle name="Обычный 17" xfId="242"/>
    <cellStyle name="Обычный 17 2" xfId="284"/>
    <cellStyle name="Обычный 2" xfId="4"/>
    <cellStyle name="Обычный 2 10" xfId="23"/>
    <cellStyle name="Обычный 2 11" xfId="24"/>
    <cellStyle name="Обычный 2 12" xfId="25"/>
    <cellStyle name="Обычный 2 13" xfId="26"/>
    <cellStyle name="Обычный 2 14" xfId="27"/>
    <cellStyle name="Обычный 2 15" xfId="28"/>
    <cellStyle name="Обычный 2 16" xfId="29"/>
    <cellStyle name="Обычный 2 17" xfId="30"/>
    <cellStyle name="Обычный 2 18" xfId="31"/>
    <cellStyle name="Обычный 2 19" xfId="32"/>
    <cellStyle name="Обычный 2 2" xfId="5"/>
    <cellStyle name="Обычный 2 2 2" xfId="33"/>
    <cellStyle name="Обычный 2 2 2 2" xfId="222"/>
    <cellStyle name="Обычный 2 2 3" xfId="34"/>
    <cellStyle name="Обычный 2 2 4" xfId="35"/>
    <cellStyle name="Обычный 2 2 5" xfId="36"/>
    <cellStyle name="Обычный 2 2 6" xfId="37"/>
    <cellStyle name="Обычный 2 20" xfId="38"/>
    <cellStyle name="Обычный 2 21" xfId="39"/>
    <cellStyle name="Обычный 2 22" xfId="40"/>
    <cellStyle name="Обычный 2 23" xfId="41"/>
    <cellStyle name="Обычный 2 24" xfId="42"/>
    <cellStyle name="Обычный 2 25" xfId="43"/>
    <cellStyle name="Обычный 2 26" xfId="44"/>
    <cellStyle name="Обычный 2 27" xfId="45"/>
    <cellStyle name="Обычный 2 28" xfId="46"/>
    <cellStyle name="Обычный 2 29" xfId="47"/>
    <cellStyle name="Обычный 2 3" xfId="7"/>
    <cellStyle name="Обычный 2 3 2" xfId="48"/>
    <cellStyle name="Обычный 2 3 3" xfId="49"/>
    <cellStyle name="Обычный 2 30" xfId="50"/>
    <cellStyle name="Обычный 2 31" xfId="51"/>
    <cellStyle name="Обычный 2 32" xfId="52"/>
    <cellStyle name="Обычный 2 33" xfId="53"/>
    <cellStyle name="Обычный 2 34" xfId="54"/>
    <cellStyle name="Обычный 2 35" xfId="55"/>
    <cellStyle name="Обычный 2 36" xfId="56"/>
    <cellStyle name="Обычный 2 37" xfId="57"/>
    <cellStyle name="Обычный 2 38" xfId="58"/>
    <cellStyle name="Обычный 2 39" xfId="59"/>
    <cellStyle name="Обычный 2 4" xfId="8"/>
    <cellStyle name="Обычный 2 4 2" xfId="60"/>
    <cellStyle name="Обычный 2 4 3" xfId="61"/>
    <cellStyle name="Обычный 2 40" xfId="62"/>
    <cellStyle name="Обычный 2 41" xfId="63"/>
    <cellStyle name="Обычный 2 42" xfId="64"/>
    <cellStyle name="Обычный 2 43" xfId="65"/>
    <cellStyle name="Обычный 2 44" xfId="66"/>
    <cellStyle name="Обычный 2 45" xfId="67"/>
    <cellStyle name="Обычный 2 46" xfId="68"/>
    <cellStyle name="Обычный 2 47" xfId="69"/>
    <cellStyle name="Обычный 2 48" xfId="70"/>
    <cellStyle name="Обычный 2 49" xfId="71"/>
    <cellStyle name="Обычный 2 5" xfId="72"/>
    <cellStyle name="Обычный 2 50" xfId="73"/>
    <cellStyle name="Обычный 2 51" xfId="74"/>
    <cellStyle name="Обычный 2 52" xfId="75"/>
    <cellStyle name="Обычный 2 53" xfId="76"/>
    <cellStyle name="Обычный 2 54" xfId="77"/>
    <cellStyle name="Обычный 2 55" xfId="78"/>
    <cellStyle name="Обычный 2 56" xfId="79"/>
    <cellStyle name="Обычный 2 57" xfId="80"/>
    <cellStyle name="Обычный 2 58" xfId="81"/>
    <cellStyle name="Обычный 2 59" xfId="82"/>
    <cellStyle name="Обычный 2 6" xfId="83"/>
    <cellStyle name="Обычный 2 60" xfId="84"/>
    <cellStyle name="Обычный 2 61" xfId="85"/>
    <cellStyle name="Обычный 2 62" xfId="86"/>
    <cellStyle name="Обычный 2 63" xfId="87"/>
    <cellStyle name="Обычный 2 64" xfId="88"/>
    <cellStyle name="Обычный 2 65" xfId="89"/>
    <cellStyle name="Обычный 2 66" xfId="90"/>
    <cellStyle name="Обычный 2 67" xfId="91"/>
    <cellStyle name="Обычный 2 68" xfId="92"/>
    <cellStyle name="Обычный 2 69" xfId="93"/>
    <cellStyle name="Обычный 2 7" xfId="94"/>
    <cellStyle name="Обычный 2 7 2" xfId="223"/>
    <cellStyle name="Обычный 2 7 2 2" xfId="258"/>
    <cellStyle name="Обычный 2 7 2 2 2" xfId="300"/>
    <cellStyle name="Обычный 2 7 2 3" xfId="279"/>
    <cellStyle name="Обычный 2 70" xfId="95"/>
    <cellStyle name="Обычный 2 71" xfId="96"/>
    <cellStyle name="Обычный 2 72" xfId="97"/>
    <cellStyle name="Обычный 2 73" xfId="98"/>
    <cellStyle name="Обычный 2 74" xfId="99"/>
    <cellStyle name="Обычный 2 75" xfId="100"/>
    <cellStyle name="Обычный 2 76" xfId="101"/>
    <cellStyle name="Обычный 2 77" xfId="102"/>
    <cellStyle name="Обычный 2 78" xfId="103"/>
    <cellStyle name="Обычный 2 8" xfId="104"/>
    <cellStyle name="Обычный 2 9" xfId="105"/>
    <cellStyle name="Обычный 3" xfId="106"/>
    <cellStyle name="Обычный 3 2" xfId="107"/>
    <cellStyle name="Обычный 3 2 2" xfId="152"/>
    <cellStyle name="Обычный 3 2 3" xfId="244"/>
    <cellStyle name="Обычный 3 2 3 2" xfId="286"/>
    <cellStyle name="Обычный 3 2 4" xfId="265"/>
    <cellStyle name="Обычный 3 3" xfId="224"/>
    <cellStyle name="Обычный 3 3 2" xfId="259"/>
    <cellStyle name="Обычный 3 3 2 2" xfId="301"/>
    <cellStyle name="Обычный 3 3 3" xfId="280"/>
    <cellStyle name="Обычный 3 4" xfId="151"/>
    <cellStyle name="Обычный 4" xfId="108"/>
    <cellStyle name="Обычный 4 2" xfId="109"/>
    <cellStyle name="Обычный 4 3" xfId="153"/>
    <cellStyle name="Обычный 4 4" xfId="245"/>
    <cellStyle name="Обычный 4 4 2" xfId="287"/>
    <cellStyle name="Обычный 4 5" xfId="266"/>
    <cellStyle name="Обычный 5" xfId="110"/>
    <cellStyle name="Обычный 5 2" xfId="111"/>
    <cellStyle name="Обычный 5 3" xfId="225"/>
    <cellStyle name="Обычный 6" xfId="112"/>
    <cellStyle name="Обычный 6 2" xfId="226"/>
    <cellStyle name="Обычный 6 2 2" xfId="260"/>
    <cellStyle name="Обычный 6 2 2 2" xfId="302"/>
    <cellStyle name="Обычный 6 2 3" xfId="281"/>
    <cellStyle name="Обычный 6 3" xfId="154"/>
    <cellStyle name="Обычный 7" xfId="113"/>
    <cellStyle name="Обычный 7 2" xfId="155"/>
    <cellStyle name="Обычный 7 2 2" xfId="247"/>
    <cellStyle name="Обычный 7 2 2 2" xfId="289"/>
    <cellStyle name="Обычный 7 2 3" xfId="268"/>
    <cellStyle name="Обычный 8" xfId="132"/>
    <cellStyle name="Обычный 8 2" xfId="234"/>
    <cellStyle name="Обычный 8 3" xfId="227"/>
    <cellStyle name="Обычный 9" xfId="156"/>
    <cellStyle name="Обычный 9 2" xfId="228"/>
    <cellStyle name="Обычный 9 2 2" xfId="261"/>
    <cellStyle name="Обычный 9 2 2 2" xfId="303"/>
    <cellStyle name="Обычный 9 2 3" xfId="282"/>
    <cellStyle name="Отдельная ячейка" xfId="114"/>
    <cellStyle name="Отдельная ячейка - константа" xfId="115"/>
    <cellStyle name="Отдельная ячейка - константа [печать]" xfId="116"/>
    <cellStyle name="Отдельная ячейка [печать]" xfId="117"/>
    <cellStyle name="Отдельная ячейка-результат" xfId="118"/>
    <cellStyle name="Отдельная ячейка-результат [печать]" xfId="119"/>
    <cellStyle name="Плохой 2" xfId="157"/>
    <cellStyle name="Пояснение 2" xfId="158"/>
    <cellStyle name="Примечание 2" xfId="120"/>
    <cellStyle name="Процентный 2" xfId="229"/>
    <cellStyle name="Процентный 3" xfId="133"/>
    <cellStyle name="Процентный 3 2" xfId="267"/>
    <cellStyle name="Процентный 4" xfId="246"/>
    <cellStyle name="Процентный 4 2" xfId="288"/>
    <cellStyle name="Свойства элементов измерения" xfId="121"/>
    <cellStyle name="Свойства элементов измерения [печать]" xfId="122"/>
    <cellStyle name="Связанная ячейка 2" xfId="159"/>
    <cellStyle name="Текст предупреждения 2" xfId="160"/>
    <cellStyle name="Финансовый" xfId="1" builtinId="3"/>
    <cellStyle name="Финансовый 2" xfId="123"/>
    <cellStyle name="Финансовый 2 2" xfId="124"/>
    <cellStyle name="Финансовый 2 3" xfId="230"/>
    <cellStyle name="Финансовый 2 3 2" xfId="262"/>
    <cellStyle name="Финансовый 2 3 2 2" xfId="304"/>
    <cellStyle name="Финансовый 2 3 3" xfId="283"/>
    <cellStyle name="Финансовый 3" xfId="125"/>
    <cellStyle name="Финансовый 3 2" xfId="126"/>
    <cellStyle name="Финансовый 4" xfId="127"/>
    <cellStyle name="Финансовый 4 2" xfId="128"/>
    <cellStyle name="Финансовый 4 2 2" xfId="161"/>
    <cellStyle name="Финансовый 4 3" xfId="231"/>
    <cellStyle name="Финансовый 5" xfId="6"/>
    <cellStyle name="Финансовый 5 2" xfId="162"/>
    <cellStyle name="Финансовый 6" xfId="129"/>
    <cellStyle name="Финансовый 6 2" xfId="232"/>
    <cellStyle name="Финансовый 7" xfId="3"/>
    <cellStyle name="Финансовый 7 2" xfId="264"/>
    <cellStyle name="Финансовый 8" xfId="243"/>
    <cellStyle name="Финансовый 8 2" xfId="285"/>
    <cellStyle name="Хороший 2" xfId="163"/>
    <cellStyle name="Элементы осей" xfId="130"/>
    <cellStyle name="Элементы осей [печать]" xfId="13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9"/>
  <sheetViews>
    <sheetView tabSelected="1" view="pageBreakPreview" zoomScale="90" zoomScaleNormal="100" zoomScaleSheetLayoutView="90" workbookViewId="0">
      <pane xSplit="1" ySplit="5" topLeftCell="B180" activePane="bottomRight" state="frozen"/>
      <selection pane="topRight" activeCell="B1" sqref="B1"/>
      <selection pane="bottomLeft" activeCell="A6" sqref="A6"/>
      <selection pane="bottomRight" activeCell="B229" sqref="B229"/>
    </sheetView>
  </sheetViews>
  <sheetFormatPr defaultRowHeight="15" x14ac:dyDescent="0.25"/>
  <cols>
    <col min="1" max="1" width="91.42578125" style="1" bestFit="1" customWidth="1"/>
    <col min="2" max="2" width="18.85546875" style="1" bestFit="1" customWidth="1"/>
    <col min="3" max="3" width="20" style="1" bestFit="1" customWidth="1"/>
    <col min="4" max="4" width="14.5703125" style="3" bestFit="1" customWidth="1"/>
    <col min="5" max="5" width="22" style="1" bestFit="1" customWidth="1"/>
    <col min="6" max="6" width="11.42578125" style="1" bestFit="1" customWidth="1"/>
    <col min="7" max="7" width="22" style="1" bestFit="1" customWidth="1"/>
    <col min="8" max="8" width="11.42578125" style="1" bestFit="1" customWidth="1"/>
    <col min="9" max="9" width="18.85546875" style="1" bestFit="1" customWidth="1"/>
    <col min="10" max="10" width="16.7109375" style="1" bestFit="1" customWidth="1"/>
    <col min="11" max="11" width="12.7109375" style="1" bestFit="1" customWidth="1"/>
    <col min="12" max="16384" width="9.140625" style="1"/>
  </cols>
  <sheetData>
    <row r="1" spans="1:10" ht="25.5" customHeight="1" x14ac:dyDescent="0.25">
      <c r="A1" s="25" t="s">
        <v>52</v>
      </c>
      <c r="B1" s="25"/>
      <c r="C1" s="25"/>
      <c r="D1" s="25"/>
      <c r="E1" s="25"/>
      <c r="F1" s="25"/>
      <c r="G1" s="25"/>
      <c r="H1" s="25"/>
      <c r="I1" s="25"/>
      <c r="J1" s="25"/>
    </row>
    <row r="2" spans="1:10" ht="25.5" customHeight="1" x14ac:dyDescent="0.25">
      <c r="A2" s="25" t="s">
        <v>169</v>
      </c>
      <c r="B2" s="25"/>
      <c r="C2" s="25"/>
      <c r="D2" s="25"/>
      <c r="E2" s="25"/>
      <c r="F2" s="25"/>
      <c r="G2" s="25"/>
      <c r="H2" s="25"/>
      <c r="I2" s="25"/>
      <c r="J2" s="25"/>
    </row>
    <row r="3" spans="1:10" s="7" customFormat="1" ht="15.75" x14ac:dyDescent="0.25">
      <c r="A3" s="9"/>
      <c r="B3" s="10"/>
      <c r="C3" s="10"/>
      <c r="D3" s="10"/>
      <c r="E3" s="10"/>
      <c r="F3" s="10"/>
      <c r="G3" s="10"/>
      <c r="H3" s="10"/>
      <c r="I3" s="10"/>
      <c r="J3" s="10" t="s">
        <v>0</v>
      </c>
    </row>
    <row r="4" spans="1:10" ht="47.25" x14ac:dyDescent="0.25">
      <c r="A4" s="17" t="s">
        <v>1</v>
      </c>
      <c r="B4" s="17" t="s">
        <v>170</v>
      </c>
      <c r="C4" s="17" t="s">
        <v>171</v>
      </c>
      <c r="D4" s="17" t="s">
        <v>2</v>
      </c>
      <c r="E4" s="17" t="s">
        <v>3</v>
      </c>
      <c r="F4" s="17" t="s">
        <v>4</v>
      </c>
      <c r="G4" s="17" t="s">
        <v>5</v>
      </c>
      <c r="H4" s="17" t="s">
        <v>6</v>
      </c>
      <c r="I4" s="17" t="s">
        <v>172</v>
      </c>
      <c r="J4" s="17" t="s">
        <v>173</v>
      </c>
    </row>
    <row r="5" spans="1:10" ht="15.75" x14ac:dyDescent="0.25">
      <c r="A5" s="17">
        <v>1</v>
      </c>
      <c r="B5" s="17">
        <v>2</v>
      </c>
      <c r="C5" s="17">
        <v>3</v>
      </c>
      <c r="D5" s="17">
        <v>4</v>
      </c>
      <c r="E5" s="17">
        <v>5</v>
      </c>
      <c r="F5" s="17">
        <v>6</v>
      </c>
      <c r="G5" s="17">
        <v>7</v>
      </c>
      <c r="H5" s="17">
        <v>8</v>
      </c>
      <c r="I5" s="17">
        <v>9</v>
      </c>
      <c r="J5" s="17">
        <v>10</v>
      </c>
    </row>
    <row r="6" spans="1:10" ht="15.75" x14ac:dyDescent="0.25">
      <c r="A6" s="13" t="s">
        <v>7</v>
      </c>
      <c r="B6" s="16">
        <f>B7+B10+B14+B20+B26+B29+B30</f>
        <v>11735084</v>
      </c>
      <c r="C6" s="16">
        <f>C7+C10+C14+C20+C26+C29+C30</f>
        <v>12947470</v>
      </c>
      <c r="D6" s="22">
        <f>C6/B6*100</f>
        <v>110.3312937512846</v>
      </c>
      <c r="E6" s="16">
        <f>E7+E10+E14+E20+E26+E29+E30</f>
        <v>17682185</v>
      </c>
      <c r="F6" s="22">
        <f>E6/C6*100</f>
        <v>136.56865009148504</v>
      </c>
      <c r="G6" s="16">
        <f>G7+G10+G14+G20+G26+G29+G30</f>
        <v>19908507</v>
      </c>
      <c r="H6" s="22">
        <f>G6/E6*100</f>
        <v>112.59076296283519</v>
      </c>
      <c r="I6" s="16">
        <f>I7+I10+I14+I20+I26+I29+I30</f>
        <v>21553509</v>
      </c>
      <c r="J6" s="22">
        <f>+I6/G6*100</f>
        <v>108.26280946130215</v>
      </c>
    </row>
    <row r="7" spans="1:10" ht="15.75" x14ac:dyDescent="0.25">
      <c r="A7" s="13" t="s">
        <v>8</v>
      </c>
      <c r="B7" s="16">
        <f>B8+B9</f>
        <v>7695787</v>
      </c>
      <c r="C7" s="16">
        <f>C8+C9</f>
        <v>8688488</v>
      </c>
      <c r="D7" s="22">
        <f t="shared" ref="D7:D50" si="0">C7/B7*100</f>
        <v>112.8992785273293</v>
      </c>
      <c r="E7" s="16">
        <f>E8+E9</f>
        <v>11287275</v>
      </c>
      <c r="F7" s="22">
        <f t="shared" ref="F7:F50" si="1">E7/C7*100</f>
        <v>129.91069332201414</v>
      </c>
      <c r="G7" s="16">
        <f>G8+G9</f>
        <v>13122308</v>
      </c>
      <c r="H7" s="22">
        <f t="shared" ref="H7:H69" si="2">G7/E7*100</f>
        <v>116.25753780252541</v>
      </c>
      <c r="I7" s="16">
        <f>I8+I9</f>
        <v>15312490</v>
      </c>
      <c r="J7" s="22">
        <f t="shared" ref="J7:J69" si="3">+I7/G7*100</f>
        <v>116.69052425838504</v>
      </c>
    </row>
    <row r="8" spans="1:10" ht="15.75" x14ac:dyDescent="0.25">
      <c r="A8" s="12" t="s">
        <v>9</v>
      </c>
      <c r="B8" s="15">
        <v>1017240</v>
      </c>
      <c r="C8" s="15">
        <v>1245015</v>
      </c>
      <c r="D8" s="19">
        <f t="shared" si="0"/>
        <v>122.39147103928276</v>
      </c>
      <c r="E8" s="15">
        <v>1672175</v>
      </c>
      <c r="F8" s="19">
        <f t="shared" si="1"/>
        <v>134.30962679164509</v>
      </c>
      <c r="G8" s="15">
        <v>1785570</v>
      </c>
      <c r="H8" s="19">
        <f t="shared" si="2"/>
        <v>106.78128784367664</v>
      </c>
      <c r="I8" s="15">
        <v>1894499</v>
      </c>
      <c r="J8" s="19">
        <f t="shared" si="3"/>
        <v>106.10051692176728</v>
      </c>
    </row>
    <row r="9" spans="1:10" ht="15.75" x14ac:dyDescent="0.25">
      <c r="A9" s="12" t="s">
        <v>10</v>
      </c>
      <c r="B9" s="15">
        <v>6678547</v>
      </c>
      <c r="C9" s="15">
        <v>7443473</v>
      </c>
      <c r="D9" s="19">
        <f t="shared" si="0"/>
        <v>111.45347932716503</v>
      </c>
      <c r="E9" s="15">
        <v>9615100</v>
      </c>
      <c r="F9" s="19">
        <f t="shared" si="1"/>
        <v>129.17491606404698</v>
      </c>
      <c r="G9" s="15">
        <v>11336738</v>
      </c>
      <c r="H9" s="19">
        <f t="shared" si="2"/>
        <v>117.90556520473005</v>
      </c>
      <c r="I9" s="15">
        <v>13417991</v>
      </c>
      <c r="J9" s="19">
        <f t="shared" si="3"/>
        <v>118.35848195486214</v>
      </c>
    </row>
    <row r="10" spans="1:10" ht="31.5" x14ac:dyDescent="0.25">
      <c r="A10" s="13" t="s">
        <v>11</v>
      </c>
      <c r="B10" s="16">
        <f>B11+B12+B13</f>
        <v>1842029</v>
      </c>
      <c r="C10" s="16">
        <f>C11+C12+C13</f>
        <v>1912346</v>
      </c>
      <c r="D10" s="22">
        <f t="shared" si="0"/>
        <v>103.81736661040624</v>
      </c>
      <c r="E10" s="16">
        <f>E11+E12+E13</f>
        <v>2915138</v>
      </c>
      <c r="F10" s="22">
        <f t="shared" si="1"/>
        <v>152.43779106918936</v>
      </c>
      <c r="G10" s="16">
        <f>G11+G12+G13</f>
        <v>2966704</v>
      </c>
      <c r="H10" s="22">
        <f t="shared" si="2"/>
        <v>101.76890425084508</v>
      </c>
      <c r="I10" s="16">
        <f>I11+I12+I13</f>
        <v>2124752</v>
      </c>
      <c r="J10" s="22">
        <f t="shared" si="3"/>
        <v>71.619952647786903</v>
      </c>
    </row>
    <row r="11" spans="1:10" ht="15.75" x14ac:dyDescent="0.25">
      <c r="A11" s="12" t="s">
        <v>12</v>
      </c>
      <c r="B11" s="15">
        <v>1701984</v>
      </c>
      <c r="C11" s="15">
        <v>1762176</v>
      </c>
      <c r="D11" s="19">
        <f t="shared" si="0"/>
        <v>103.53657848722433</v>
      </c>
      <c r="E11" s="15">
        <v>2739944</v>
      </c>
      <c r="F11" s="19">
        <f t="shared" si="1"/>
        <v>155.48639863441562</v>
      </c>
      <c r="G11" s="15">
        <v>2779697</v>
      </c>
      <c r="H11" s="19">
        <f t="shared" si="2"/>
        <v>101.45086906885687</v>
      </c>
      <c r="I11" s="15">
        <v>1927290</v>
      </c>
      <c r="J11" s="19">
        <f t="shared" si="3"/>
        <v>69.334535382813314</v>
      </c>
    </row>
    <row r="12" spans="1:10" ht="15.75" x14ac:dyDescent="0.25">
      <c r="A12" s="12" t="s">
        <v>13</v>
      </c>
      <c r="B12" s="15">
        <v>814</v>
      </c>
      <c r="C12" s="15">
        <v>521</v>
      </c>
      <c r="D12" s="19">
        <f t="shared" si="0"/>
        <v>64.004914004913999</v>
      </c>
      <c r="E12" s="15">
        <v>1051</v>
      </c>
      <c r="F12" s="19">
        <f t="shared" si="1"/>
        <v>201.72744721689057</v>
      </c>
      <c r="G12" s="15">
        <v>1150</v>
      </c>
      <c r="H12" s="19">
        <f t="shared" si="2"/>
        <v>109.41960038058991</v>
      </c>
      <c r="I12" s="15">
        <v>1215</v>
      </c>
      <c r="J12" s="19">
        <f t="shared" si="3"/>
        <v>105.65217391304347</v>
      </c>
    </row>
    <row r="13" spans="1:10" ht="15.75" x14ac:dyDescent="0.25">
      <c r="A13" s="12" t="s">
        <v>14</v>
      </c>
      <c r="B13" s="15">
        <v>139231</v>
      </c>
      <c r="C13" s="15">
        <v>149649</v>
      </c>
      <c r="D13" s="19">
        <f t="shared" si="0"/>
        <v>107.48252903448225</v>
      </c>
      <c r="E13" s="15">
        <v>174143</v>
      </c>
      <c r="F13" s="19">
        <f t="shared" si="1"/>
        <v>116.36763359594786</v>
      </c>
      <c r="G13" s="15">
        <v>185857</v>
      </c>
      <c r="H13" s="19">
        <f t="shared" si="2"/>
        <v>106.72665567952775</v>
      </c>
      <c r="I13" s="15">
        <v>196247</v>
      </c>
      <c r="J13" s="19">
        <f t="shared" si="3"/>
        <v>105.5903194391387</v>
      </c>
    </row>
    <row r="14" spans="1:10" ht="15.75" x14ac:dyDescent="0.25">
      <c r="A14" s="13" t="s">
        <v>15</v>
      </c>
      <c r="B14" s="16">
        <f>B15+B16+B17+B18+B19</f>
        <v>650961</v>
      </c>
      <c r="C14" s="16">
        <f>C15+C16+C17+C18+C19</f>
        <v>684551</v>
      </c>
      <c r="D14" s="22">
        <f t="shared" si="0"/>
        <v>105.16006335248962</v>
      </c>
      <c r="E14" s="16">
        <f>E15+E16+E17+E18+E19</f>
        <v>1006709</v>
      </c>
      <c r="F14" s="22">
        <f t="shared" si="1"/>
        <v>147.06121238592888</v>
      </c>
      <c r="G14" s="16">
        <f>G15+G16+G17+G18+G19</f>
        <v>1093859</v>
      </c>
      <c r="H14" s="22">
        <f t="shared" si="2"/>
        <v>108.65692071889693</v>
      </c>
      <c r="I14" s="16">
        <f>I15+I16+I17+I18+I19</f>
        <v>1224061</v>
      </c>
      <c r="J14" s="22">
        <f t="shared" si="3"/>
        <v>111.90299663850642</v>
      </c>
    </row>
    <row r="15" spans="1:10" ht="15.75" x14ac:dyDescent="0.25">
      <c r="A15" s="12" t="s">
        <v>16</v>
      </c>
      <c r="B15" s="15">
        <v>610300</v>
      </c>
      <c r="C15" s="15">
        <v>621019</v>
      </c>
      <c r="D15" s="19">
        <f t="shared" si="0"/>
        <v>101.75634933639195</v>
      </c>
      <c r="E15" s="15">
        <v>891836</v>
      </c>
      <c r="F15" s="19">
        <f t="shared" si="1"/>
        <v>143.60848862917237</v>
      </c>
      <c r="G15" s="15">
        <v>954264</v>
      </c>
      <c r="H15" s="19">
        <f t="shared" si="2"/>
        <v>106.99994169331582</v>
      </c>
      <c r="I15" s="15">
        <v>1040148</v>
      </c>
      <c r="J15" s="19">
        <f t="shared" si="3"/>
        <v>109.00002515027288</v>
      </c>
    </row>
    <row r="16" spans="1:10" ht="15.75" x14ac:dyDescent="0.25">
      <c r="A16" s="12" t="s">
        <v>17</v>
      </c>
      <c r="B16" s="15">
        <v>-1176</v>
      </c>
      <c r="C16" s="15">
        <v>96</v>
      </c>
      <c r="D16" s="19">
        <f t="shared" si="0"/>
        <v>-8.1632653061224492</v>
      </c>
      <c r="E16" s="15">
        <v>0</v>
      </c>
      <c r="F16" s="19">
        <f t="shared" si="1"/>
        <v>0</v>
      </c>
      <c r="G16" s="15">
        <v>0</v>
      </c>
      <c r="H16" s="19"/>
      <c r="I16" s="15">
        <v>0</v>
      </c>
      <c r="J16" s="19"/>
    </row>
    <row r="17" spans="1:10" ht="15.75" x14ac:dyDescent="0.25">
      <c r="A17" s="12" t="s">
        <v>18</v>
      </c>
      <c r="B17" s="15">
        <v>6213</v>
      </c>
      <c r="C17" s="15">
        <v>6542</v>
      </c>
      <c r="D17" s="19">
        <f t="shared" si="0"/>
        <v>105.29534846290036</v>
      </c>
      <c r="E17" s="15">
        <v>6734</v>
      </c>
      <c r="F17" s="19">
        <f t="shared" si="1"/>
        <v>102.93488229899113</v>
      </c>
      <c r="G17" s="15">
        <v>7206</v>
      </c>
      <c r="H17" s="19">
        <f t="shared" si="2"/>
        <v>107.00920700920702</v>
      </c>
      <c r="I17" s="15">
        <v>7854</v>
      </c>
      <c r="J17" s="19">
        <f t="shared" si="3"/>
        <v>108.99250624479599</v>
      </c>
    </row>
    <row r="18" spans="1:10" ht="15.75" x14ac:dyDescent="0.25">
      <c r="A18" s="12" t="s">
        <v>19</v>
      </c>
      <c r="B18" s="15">
        <v>19573</v>
      </c>
      <c r="C18" s="15">
        <v>42338</v>
      </c>
      <c r="D18" s="19">
        <f t="shared" si="0"/>
        <v>216.30817963521176</v>
      </c>
      <c r="E18" s="15">
        <v>50892</v>
      </c>
      <c r="F18" s="19">
        <f t="shared" si="1"/>
        <v>120.20407199206386</v>
      </c>
      <c r="G18" s="15">
        <v>56293</v>
      </c>
      <c r="H18" s="19">
        <f t="shared" si="2"/>
        <v>110.61266996777491</v>
      </c>
      <c r="I18" s="15">
        <v>67682</v>
      </c>
      <c r="J18" s="19">
        <f t="shared" si="3"/>
        <v>120.23164514238005</v>
      </c>
    </row>
    <row r="19" spans="1:10" ht="15.75" x14ac:dyDescent="0.25">
      <c r="A19" s="12" t="s">
        <v>20</v>
      </c>
      <c r="B19" s="15">
        <v>16051</v>
      </c>
      <c r="C19" s="15">
        <v>14556</v>
      </c>
      <c r="D19" s="19">
        <f t="shared" si="0"/>
        <v>90.685938570805561</v>
      </c>
      <c r="E19" s="15">
        <v>57247</v>
      </c>
      <c r="F19" s="19">
        <f t="shared" si="1"/>
        <v>393.28799120637535</v>
      </c>
      <c r="G19" s="15">
        <v>76096</v>
      </c>
      <c r="H19" s="19">
        <f t="shared" si="2"/>
        <v>132.9257428336856</v>
      </c>
      <c r="I19" s="15">
        <v>108377</v>
      </c>
      <c r="J19" s="19">
        <f t="shared" si="3"/>
        <v>142.42141505466779</v>
      </c>
    </row>
    <row r="20" spans="1:10" ht="15.75" x14ac:dyDescent="0.25">
      <c r="A20" s="13" t="s">
        <v>21</v>
      </c>
      <c r="B20" s="16">
        <f>B21+B22+B23+B24+B25</f>
        <v>770707</v>
      </c>
      <c r="C20" s="16">
        <f>C21+C22+C23+C24+C25</f>
        <v>891845</v>
      </c>
      <c r="D20" s="22">
        <f t="shared" si="0"/>
        <v>115.71777601604761</v>
      </c>
      <c r="E20" s="16">
        <f>E21+E22+E23+E24+E25</f>
        <v>1034039</v>
      </c>
      <c r="F20" s="22">
        <f t="shared" si="1"/>
        <v>115.94380189382684</v>
      </c>
      <c r="G20" s="16">
        <f>G21+G22+G23+G24+G25</f>
        <v>1094042</v>
      </c>
      <c r="H20" s="22">
        <f t="shared" si="2"/>
        <v>105.80277919885033</v>
      </c>
      <c r="I20" s="16">
        <f>I21+I23+I22+I24+I25</f>
        <v>1160498</v>
      </c>
      <c r="J20" s="22">
        <f t="shared" si="3"/>
        <v>106.07435546350139</v>
      </c>
    </row>
    <row r="21" spans="1:10" ht="15.75" x14ac:dyDescent="0.25">
      <c r="A21" s="12" t="s">
        <v>22</v>
      </c>
      <c r="B21" s="15">
        <v>45285</v>
      </c>
      <c r="C21" s="15">
        <v>48654</v>
      </c>
      <c r="D21" s="19">
        <f t="shared" si="0"/>
        <v>107.43954951970851</v>
      </c>
      <c r="E21" s="15">
        <v>56900</v>
      </c>
      <c r="F21" s="19">
        <f t="shared" si="1"/>
        <v>116.94824680396268</v>
      </c>
      <c r="G21" s="15">
        <v>60315</v>
      </c>
      <c r="H21" s="19">
        <f t="shared" si="2"/>
        <v>106.0017574692443</v>
      </c>
      <c r="I21" s="15">
        <v>63935</v>
      </c>
      <c r="J21" s="19">
        <f t="shared" si="3"/>
        <v>106.00182375860068</v>
      </c>
    </row>
    <row r="22" spans="1:10" ht="15.75" x14ac:dyDescent="0.25">
      <c r="A22" s="12" t="s">
        <v>23</v>
      </c>
      <c r="B22" s="15">
        <v>390127</v>
      </c>
      <c r="C22" s="15">
        <v>490776</v>
      </c>
      <c r="D22" s="19">
        <f t="shared" si="0"/>
        <v>125.79903467332431</v>
      </c>
      <c r="E22" s="15">
        <v>563406</v>
      </c>
      <c r="F22" s="19">
        <f t="shared" si="1"/>
        <v>114.79901217663455</v>
      </c>
      <c r="G22" s="15">
        <v>589711</v>
      </c>
      <c r="H22" s="19">
        <f t="shared" si="2"/>
        <v>104.6689243636028</v>
      </c>
      <c r="I22" s="15">
        <v>619196</v>
      </c>
      <c r="J22" s="19">
        <f t="shared" si="3"/>
        <v>104.99990673397647</v>
      </c>
    </row>
    <row r="23" spans="1:10" ht="15.75" x14ac:dyDescent="0.25">
      <c r="A23" s="12" t="s">
        <v>24</v>
      </c>
      <c r="B23" s="15">
        <v>211239</v>
      </c>
      <c r="C23" s="15">
        <v>220718</v>
      </c>
      <c r="D23" s="19">
        <f t="shared" si="0"/>
        <v>104.48733425172433</v>
      </c>
      <c r="E23" s="15">
        <v>269868</v>
      </c>
      <c r="F23" s="19">
        <f t="shared" si="1"/>
        <v>122.26823367373754</v>
      </c>
      <c r="G23" s="15">
        <v>293893</v>
      </c>
      <c r="H23" s="19">
        <f t="shared" si="2"/>
        <v>108.90250048171698</v>
      </c>
      <c r="I23" s="15">
        <v>320267</v>
      </c>
      <c r="J23" s="19">
        <f t="shared" si="3"/>
        <v>108.97401435216219</v>
      </c>
    </row>
    <row r="24" spans="1:10" ht="15.75" x14ac:dyDescent="0.25">
      <c r="A24" s="12" t="s">
        <v>25</v>
      </c>
      <c r="B24" s="15">
        <v>0</v>
      </c>
      <c r="C24" s="15"/>
      <c r="D24" s="19"/>
      <c r="E24" s="15">
        <v>0</v>
      </c>
      <c r="F24" s="19"/>
      <c r="G24" s="15">
        <v>0</v>
      </c>
      <c r="H24" s="19"/>
      <c r="I24" s="15">
        <v>0</v>
      </c>
      <c r="J24" s="19"/>
    </row>
    <row r="25" spans="1:10" ht="15.75" x14ac:dyDescent="0.25">
      <c r="A25" s="12" t="s">
        <v>26</v>
      </c>
      <c r="B25" s="15">
        <v>124056</v>
      </c>
      <c r="C25" s="15">
        <v>131697</v>
      </c>
      <c r="D25" s="19">
        <f t="shared" si="0"/>
        <v>106.15931514799767</v>
      </c>
      <c r="E25" s="15">
        <v>143865</v>
      </c>
      <c r="F25" s="19">
        <f t="shared" si="1"/>
        <v>109.23939041891614</v>
      </c>
      <c r="G25" s="15">
        <v>150123</v>
      </c>
      <c r="H25" s="19">
        <f t="shared" si="2"/>
        <v>104.34991137524763</v>
      </c>
      <c r="I25" s="15">
        <v>157100</v>
      </c>
      <c r="J25" s="19">
        <f t="shared" si="3"/>
        <v>104.64752236499405</v>
      </c>
    </row>
    <row r="26" spans="1:10" ht="15.75" x14ac:dyDescent="0.25">
      <c r="A26" s="13" t="s">
        <v>27</v>
      </c>
      <c r="B26" s="16">
        <f>B27+B28</f>
        <v>666707</v>
      </c>
      <c r="C26" s="16">
        <f>C27+C28</f>
        <v>654792</v>
      </c>
      <c r="D26" s="22">
        <f t="shared" si="0"/>
        <v>98.212858122083617</v>
      </c>
      <c r="E26" s="16">
        <f>E27+E28</f>
        <v>1295781</v>
      </c>
      <c r="F26" s="22">
        <f t="shared" si="1"/>
        <v>197.89200234578308</v>
      </c>
      <c r="G26" s="16">
        <f>G27+G28</f>
        <v>1476651</v>
      </c>
      <c r="H26" s="22">
        <f t="shared" si="2"/>
        <v>113.95837722578122</v>
      </c>
      <c r="I26" s="16">
        <f>I27+I28</f>
        <v>1562913</v>
      </c>
      <c r="J26" s="22">
        <f t="shared" si="3"/>
        <v>105.84173240664178</v>
      </c>
    </row>
    <row r="27" spans="1:10" ht="15.75" x14ac:dyDescent="0.25">
      <c r="A27" s="12" t="s">
        <v>28</v>
      </c>
      <c r="B27" s="15">
        <v>661182</v>
      </c>
      <c r="C27" s="15">
        <v>649592</v>
      </c>
      <c r="D27" s="19">
        <f t="shared" si="0"/>
        <v>98.247078716601479</v>
      </c>
      <c r="E27" s="15">
        <v>1290421</v>
      </c>
      <c r="F27" s="19">
        <f t="shared" si="1"/>
        <v>198.65099939654428</v>
      </c>
      <c r="G27" s="15">
        <v>1471151</v>
      </c>
      <c r="H27" s="19">
        <f t="shared" si="2"/>
        <v>114.00550672997419</v>
      </c>
      <c r="I27" s="15">
        <v>1557413</v>
      </c>
      <c r="J27" s="19">
        <f t="shared" si="3"/>
        <v>105.86357212821798</v>
      </c>
    </row>
    <row r="28" spans="1:10" ht="31.5" x14ac:dyDescent="0.25">
      <c r="A28" s="12" t="s">
        <v>29</v>
      </c>
      <c r="B28" s="15">
        <v>5525</v>
      </c>
      <c r="C28" s="15">
        <v>5200</v>
      </c>
      <c r="D28" s="19">
        <f t="shared" si="0"/>
        <v>94.117647058823522</v>
      </c>
      <c r="E28" s="15">
        <v>5360</v>
      </c>
      <c r="F28" s="19">
        <f t="shared" si="1"/>
        <v>103.07692307692307</v>
      </c>
      <c r="G28" s="15">
        <v>5500</v>
      </c>
      <c r="H28" s="19">
        <f t="shared" si="2"/>
        <v>102.61194029850746</v>
      </c>
      <c r="I28" s="15">
        <v>5500</v>
      </c>
      <c r="J28" s="19">
        <f t="shared" si="3"/>
        <v>100</v>
      </c>
    </row>
    <row r="29" spans="1:10" ht="15.75" x14ac:dyDescent="0.25">
      <c r="A29" s="13" t="s">
        <v>30</v>
      </c>
      <c r="B29" s="16">
        <v>106804</v>
      </c>
      <c r="C29" s="16">
        <v>115448</v>
      </c>
      <c r="D29" s="22">
        <f t="shared" si="0"/>
        <v>108.09332983783379</v>
      </c>
      <c r="E29" s="16">
        <v>143243</v>
      </c>
      <c r="F29" s="22">
        <f t="shared" si="1"/>
        <v>124.07577437461022</v>
      </c>
      <c r="G29" s="16">
        <v>154943</v>
      </c>
      <c r="H29" s="22">
        <f t="shared" si="2"/>
        <v>108.16793839838597</v>
      </c>
      <c r="I29" s="16">
        <v>168795</v>
      </c>
      <c r="J29" s="22">
        <f t="shared" si="3"/>
        <v>108.94006182918881</v>
      </c>
    </row>
    <row r="30" spans="1:10" ht="31.5" x14ac:dyDescent="0.25">
      <c r="A30" s="13" t="s">
        <v>31</v>
      </c>
      <c r="B30" s="16">
        <v>2089</v>
      </c>
      <c r="C30" s="16">
        <v>0</v>
      </c>
      <c r="D30" s="22">
        <f t="shared" si="0"/>
        <v>0</v>
      </c>
      <c r="E30" s="16">
        <v>0</v>
      </c>
      <c r="F30" s="22"/>
      <c r="G30" s="16">
        <v>0</v>
      </c>
      <c r="H30" s="22"/>
      <c r="I30" s="16">
        <v>0</v>
      </c>
      <c r="J30" s="22"/>
    </row>
    <row r="31" spans="1:10" ht="15.75" x14ac:dyDescent="0.25">
      <c r="A31" s="13" t="s">
        <v>32</v>
      </c>
      <c r="B31" s="16">
        <f>B32+B40+B44+B45+B46+B47+B48+B49</f>
        <v>1316140</v>
      </c>
      <c r="C31" s="16">
        <f>C32+C40+C44+C45+C46+C47+C48+C49</f>
        <v>1311549</v>
      </c>
      <c r="D31" s="22">
        <f t="shared" si="0"/>
        <v>99.651176926466789</v>
      </c>
      <c r="E31" s="16">
        <f>E32+E40+E44+E45+E46+E47+E48+E49</f>
        <v>1180121</v>
      </c>
      <c r="F31" s="22">
        <f t="shared" si="1"/>
        <v>89.979177293414125</v>
      </c>
      <c r="G31" s="16">
        <f>G32+G40+G44+G45+G46+G47+G48+G49</f>
        <v>1226453.7066666665</v>
      </c>
      <c r="H31" s="22">
        <f t="shared" si="2"/>
        <v>103.92609797356937</v>
      </c>
      <c r="I31" s="16">
        <f>I32+I40+I44+I45+I46+I47+I48+I49</f>
        <v>1277704</v>
      </c>
      <c r="J31" s="22">
        <f t="shared" si="3"/>
        <v>104.17873850882027</v>
      </c>
    </row>
    <row r="32" spans="1:10" ht="15.75" x14ac:dyDescent="0.25">
      <c r="A32" s="13" t="s">
        <v>33</v>
      </c>
      <c r="B32" s="16">
        <f>B33+B34+B35+B36+B37+B39+B38</f>
        <v>803773</v>
      </c>
      <c r="C32" s="16">
        <f>C33+C34+C35+C36+C37+C38+C39</f>
        <v>805201</v>
      </c>
      <c r="D32" s="22">
        <f t="shared" si="0"/>
        <v>100.1776621011156</v>
      </c>
      <c r="E32" s="16">
        <f>E33+E34+E35+E36+E37+E38+E39</f>
        <v>567631</v>
      </c>
      <c r="F32" s="22">
        <f t="shared" si="1"/>
        <v>70.495565703470305</v>
      </c>
      <c r="G32" s="16">
        <f>G33+G34+G35+G36+G38+G37+G39</f>
        <v>587980</v>
      </c>
      <c r="H32" s="22">
        <f t="shared" si="2"/>
        <v>103.58489934482084</v>
      </c>
      <c r="I32" s="16">
        <f>I33+I34+I35+I36+I37+I38+I39</f>
        <v>611067</v>
      </c>
      <c r="J32" s="22">
        <f t="shared" si="3"/>
        <v>103.92649409843872</v>
      </c>
    </row>
    <row r="33" spans="1:10" ht="15.75" x14ac:dyDescent="0.25">
      <c r="A33" s="12" t="s">
        <v>34</v>
      </c>
      <c r="B33" s="15">
        <v>520</v>
      </c>
      <c r="C33" s="15">
        <v>1000</v>
      </c>
      <c r="D33" s="19">
        <f t="shared" si="0"/>
        <v>192.30769230769232</v>
      </c>
      <c r="E33" s="15">
        <v>1048</v>
      </c>
      <c r="F33" s="19">
        <f t="shared" si="1"/>
        <v>104.80000000000001</v>
      </c>
      <c r="G33" s="15">
        <v>1050</v>
      </c>
      <c r="H33" s="19">
        <f t="shared" si="2"/>
        <v>100.1908396946565</v>
      </c>
      <c r="I33" s="15">
        <v>1055</v>
      </c>
      <c r="J33" s="19">
        <f t="shared" si="3"/>
        <v>100.47619047619048</v>
      </c>
    </row>
    <row r="34" spans="1:10" ht="15.75" x14ac:dyDescent="0.25">
      <c r="A34" s="12" t="s">
        <v>35</v>
      </c>
      <c r="B34" s="15">
        <v>649561</v>
      </c>
      <c r="C34" s="15">
        <v>636946</v>
      </c>
      <c r="D34" s="19">
        <f t="shared" si="0"/>
        <v>98.05791911768101</v>
      </c>
      <c r="E34" s="15">
        <v>361038</v>
      </c>
      <c r="F34" s="19">
        <f t="shared" si="1"/>
        <v>56.682670116461999</v>
      </c>
      <c r="G34" s="15">
        <v>375479</v>
      </c>
      <c r="H34" s="19">
        <f t="shared" si="2"/>
        <v>103.99985597083963</v>
      </c>
      <c r="I34" s="15">
        <v>390498</v>
      </c>
      <c r="J34" s="19">
        <f t="shared" si="3"/>
        <v>103.99995738776336</v>
      </c>
    </row>
    <row r="35" spans="1:10" ht="15.75" x14ac:dyDescent="0.25">
      <c r="A35" s="12" t="s">
        <v>36</v>
      </c>
      <c r="B35" s="15">
        <v>-14</v>
      </c>
      <c r="C35" s="15">
        <v>312</v>
      </c>
      <c r="D35" s="19">
        <f t="shared" si="0"/>
        <v>-2228.5714285714284</v>
      </c>
      <c r="E35" s="15">
        <v>401</v>
      </c>
      <c r="F35" s="19">
        <f t="shared" si="1"/>
        <v>128.52564102564102</v>
      </c>
      <c r="G35" s="15">
        <v>290</v>
      </c>
      <c r="H35" s="19">
        <f t="shared" si="2"/>
        <v>72.319201995012477</v>
      </c>
      <c r="I35" s="15">
        <v>118</v>
      </c>
      <c r="J35" s="19">
        <f t="shared" si="3"/>
        <v>40.689655172413794</v>
      </c>
    </row>
    <row r="36" spans="1:10" ht="15.75" x14ac:dyDescent="0.25">
      <c r="A36" s="12" t="s">
        <v>37</v>
      </c>
      <c r="B36" s="15">
        <v>123698</v>
      </c>
      <c r="C36" s="15">
        <v>137823</v>
      </c>
      <c r="D36" s="19">
        <f t="shared" si="0"/>
        <v>111.4189396756617</v>
      </c>
      <c r="E36" s="15">
        <v>174259</v>
      </c>
      <c r="F36" s="19">
        <f t="shared" si="1"/>
        <v>126.436806628792</v>
      </c>
      <c r="G36" s="15">
        <v>179208</v>
      </c>
      <c r="H36" s="19">
        <f t="shared" si="2"/>
        <v>102.84002547931527</v>
      </c>
      <c r="I36" s="15">
        <v>186332</v>
      </c>
      <c r="J36" s="19">
        <f t="shared" si="3"/>
        <v>103.97526896120708</v>
      </c>
    </row>
    <row r="37" spans="1:10" ht="15.75" x14ac:dyDescent="0.25">
      <c r="A37" s="12" t="s">
        <v>38</v>
      </c>
      <c r="B37" s="15">
        <v>29059</v>
      </c>
      <c r="C37" s="15">
        <v>28849</v>
      </c>
      <c r="D37" s="19">
        <f t="shared" si="0"/>
        <v>99.277332323892779</v>
      </c>
      <c r="E37" s="15">
        <v>30885</v>
      </c>
      <c r="F37" s="19">
        <f t="shared" si="1"/>
        <v>107.05743699954937</v>
      </c>
      <c r="G37" s="15">
        <v>31953</v>
      </c>
      <c r="H37" s="19">
        <f t="shared" si="2"/>
        <v>103.45798931520156</v>
      </c>
      <c r="I37" s="15">
        <v>33064</v>
      </c>
      <c r="J37" s="19">
        <f t="shared" si="3"/>
        <v>103.47698181704379</v>
      </c>
    </row>
    <row r="38" spans="1:10" ht="15.75" x14ac:dyDescent="0.25">
      <c r="A38" s="12" t="s">
        <v>39</v>
      </c>
      <c r="B38" s="15">
        <v>949</v>
      </c>
      <c r="C38" s="15">
        <v>271</v>
      </c>
      <c r="D38" s="19">
        <f t="shared" si="0"/>
        <v>28.556375131717598</v>
      </c>
      <c r="E38" s="15">
        <v>0</v>
      </c>
      <c r="F38" s="19">
        <f t="shared" si="1"/>
        <v>0</v>
      </c>
      <c r="G38" s="15">
        <v>0</v>
      </c>
      <c r="H38" s="19"/>
      <c r="I38" s="15">
        <v>0</v>
      </c>
      <c r="J38" s="19"/>
    </row>
    <row r="39" spans="1:10" ht="31.5" x14ac:dyDescent="0.25">
      <c r="A39" s="12" t="s">
        <v>40</v>
      </c>
      <c r="B39" s="15">
        <v>0</v>
      </c>
      <c r="C39" s="15">
        <v>0</v>
      </c>
      <c r="D39" s="19"/>
      <c r="E39" s="15">
        <v>0</v>
      </c>
      <c r="F39" s="19"/>
      <c r="G39" s="15">
        <v>0</v>
      </c>
      <c r="H39" s="19"/>
      <c r="I39" s="15">
        <v>0</v>
      </c>
      <c r="J39" s="19"/>
    </row>
    <row r="40" spans="1:10" ht="15.75" x14ac:dyDescent="0.25">
      <c r="A40" s="13" t="s">
        <v>41</v>
      </c>
      <c r="B40" s="16">
        <f>B41+B42+B43</f>
        <v>97888</v>
      </c>
      <c r="C40" s="16">
        <f>C41+C42+C43</f>
        <v>120589</v>
      </c>
      <c r="D40" s="22">
        <f t="shared" si="0"/>
        <v>123.19078947368421</v>
      </c>
      <c r="E40" s="16">
        <f>E41+E42+E43</f>
        <v>139552</v>
      </c>
      <c r="F40" s="22">
        <f t="shared" si="1"/>
        <v>115.72531491263713</v>
      </c>
      <c r="G40" s="16">
        <f>G41+G42+G43</f>
        <v>146337</v>
      </c>
      <c r="H40" s="22">
        <f t="shared" si="2"/>
        <v>104.86198692960332</v>
      </c>
      <c r="I40" s="16">
        <f>I41+I42+I43</f>
        <v>153438</v>
      </c>
      <c r="J40" s="22">
        <f t="shared" si="3"/>
        <v>104.85249800118903</v>
      </c>
    </row>
    <row r="41" spans="1:10" ht="15.75" x14ac:dyDescent="0.25">
      <c r="A41" s="12" t="s">
        <v>42</v>
      </c>
      <c r="B41" s="15">
        <v>83402</v>
      </c>
      <c r="C41" s="15">
        <v>105649</v>
      </c>
      <c r="D41" s="19">
        <f t="shared" si="0"/>
        <v>126.67442027769118</v>
      </c>
      <c r="E41" s="15">
        <v>123844</v>
      </c>
      <c r="F41" s="19">
        <f t="shared" si="1"/>
        <v>117.22212231067024</v>
      </c>
      <c r="G41" s="15">
        <v>130037</v>
      </c>
      <c r="H41" s="19">
        <f t="shared" si="2"/>
        <v>105.00064597396725</v>
      </c>
      <c r="I41" s="15">
        <v>136538</v>
      </c>
      <c r="J41" s="19">
        <f t="shared" si="3"/>
        <v>104.99934633988788</v>
      </c>
    </row>
    <row r="42" spans="1:10" ht="15.75" x14ac:dyDescent="0.25">
      <c r="A42" s="12" t="s">
        <v>43</v>
      </c>
      <c r="B42" s="15">
        <v>8586</v>
      </c>
      <c r="C42" s="15">
        <v>10100</v>
      </c>
      <c r="D42" s="19">
        <f t="shared" si="0"/>
        <v>117.63335662706731</v>
      </c>
      <c r="E42" s="15">
        <v>10405</v>
      </c>
      <c r="F42" s="19">
        <f t="shared" si="1"/>
        <v>103.01980198019803</v>
      </c>
      <c r="G42" s="15">
        <v>10820</v>
      </c>
      <c r="H42" s="19">
        <f t="shared" si="2"/>
        <v>103.98846708313312</v>
      </c>
      <c r="I42" s="15">
        <v>11250</v>
      </c>
      <c r="J42" s="19">
        <f t="shared" si="3"/>
        <v>103.97412199630314</v>
      </c>
    </row>
    <row r="43" spans="1:10" ht="15.75" x14ac:dyDescent="0.25">
      <c r="A43" s="12" t="s">
        <v>44</v>
      </c>
      <c r="B43" s="15">
        <v>5900</v>
      </c>
      <c r="C43" s="15">
        <v>4840</v>
      </c>
      <c r="D43" s="19">
        <f t="shared" si="0"/>
        <v>82.033898305084733</v>
      </c>
      <c r="E43" s="15">
        <v>5303</v>
      </c>
      <c r="F43" s="19">
        <f t="shared" si="1"/>
        <v>109.56611570247934</v>
      </c>
      <c r="G43" s="15">
        <v>5480</v>
      </c>
      <c r="H43" s="19">
        <f t="shared" si="2"/>
        <v>103.33773335847634</v>
      </c>
      <c r="I43" s="15">
        <v>5650</v>
      </c>
      <c r="J43" s="19">
        <f t="shared" si="3"/>
        <v>103.10218978102191</v>
      </c>
    </row>
    <row r="44" spans="1:10" ht="15.75" x14ac:dyDescent="0.25">
      <c r="A44" s="13" t="s">
        <v>45</v>
      </c>
      <c r="B44" s="16">
        <v>59130</v>
      </c>
      <c r="C44" s="16">
        <v>63669</v>
      </c>
      <c r="D44" s="22">
        <f t="shared" si="0"/>
        <v>107.67630644342974</v>
      </c>
      <c r="E44" s="16">
        <v>64015</v>
      </c>
      <c r="F44" s="22">
        <f t="shared" si="1"/>
        <v>100.54343558089494</v>
      </c>
      <c r="G44" s="16">
        <v>64512</v>
      </c>
      <c r="H44" s="22">
        <f t="shared" si="2"/>
        <v>100.77638053581192</v>
      </c>
      <c r="I44" s="16">
        <v>65030</v>
      </c>
      <c r="J44" s="22">
        <f t="shared" si="3"/>
        <v>100.80295138888889</v>
      </c>
    </row>
    <row r="45" spans="1:10" ht="15.75" x14ac:dyDescent="0.25">
      <c r="A45" s="13" t="s">
        <v>46</v>
      </c>
      <c r="B45" s="16">
        <v>61508</v>
      </c>
      <c r="C45" s="16">
        <v>47740</v>
      </c>
      <c r="D45" s="22">
        <f t="shared" si="0"/>
        <v>77.615919880340769</v>
      </c>
      <c r="E45" s="16">
        <v>55502</v>
      </c>
      <c r="F45" s="22">
        <f t="shared" si="1"/>
        <v>116.25890238793464</v>
      </c>
      <c r="G45" s="16">
        <v>57769</v>
      </c>
      <c r="H45" s="22">
        <f t="shared" si="2"/>
        <v>104.08453749414434</v>
      </c>
      <c r="I45" s="16">
        <v>58199</v>
      </c>
      <c r="J45" s="22">
        <f t="shared" si="3"/>
        <v>100.7443438522391</v>
      </c>
    </row>
    <row r="46" spans="1:10" ht="15.75" x14ac:dyDescent="0.25">
      <c r="A46" s="13" t="s">
        <v>47</v>
      </c>
      <c r="B46" s="16">
        <v>649</v>
      </c>
      <c r="C46" s="16">
        <v>800</v>
      </c>
      <c r="D46" s="22">
        <f t="shared" si="0"/>
        <v>123.26656394453003</v>
      </c>
      <c r="E46" s="16">
        <v>650</v>
      </c>
      <c r="F46" s="22">
        <f t="shared" si="1"/>
        <v>81.25</v>
      </c>
      <c r="G46" s="16">
        <v>650</v>
      </c>
      <c r="H46" s="22">
        <f t="shared" si="2"/>
        <v>100</v>
      </c>
      <c r="I46" s="16">
        <v>600</v>
      </c>
      <c r="J46" s="22">
        <f t="shared" si="3"/>
        <v>92.307692307692307</v>
      </c>
    </row>
    <row r="47" spans="1:10" ht="15.75" x14ac:dyDescent="0.25">
      <c r="A47" s="13" t="s">
        <v>48</v>
      </c>
      <c r="B47" s="16">
        <v>289309</v>
      </c>
      <c r="C47" s="16">
        <v>268323</v>
      </c>
      <c r="D47" s="22">
        <f t="shared" si="0"/>
        <v>92.746164135923863</v>
      </c>
      <c r="E47" s="16">
        <v>349233</v>
      </c>
      <c r="F47" s="22">
        <f t="shared" si="1"/>
        <v>130.1539562393086</v>
      </c>
      <c r="G47" s="16">
        <v>365525.70666666667</v>
      </c>
      <c r="H47" s="22">
        <f t="shared" si="2"/>
        <v>104.66528268138082</v>
      </c>
      <c r="I47" s="16">
        <v>385543</v>
      </c>
      <c r="J47" s="22">
        <f t="shared" si="3"/>
        <v>105.47630247838839</v>
      </c>
    </row>
    <row r="48" spans="1:10" ht="15.75" x14ac:dyDescent="0.25">
      <c r="A48" s="13" t="s">
        <v>49</v>
      </c>
      <c r="B48" s="16">
        <v>3883</v>
      </c>
      <c r="C48" s="16">
        <v>5227</v>
      </c>
      <c r="D48" s="22">
        <f t="shared" si="0"/>
        <v>134.61241308266804</v>
      </c>
      <c r="E48" s="16">
        <v>3538</v>
      </c>
      <c r="F48" s="22">
        <f t="shared" si="1"/>
        <v>67.687009757030808</v>
      </c>
      <c r="G48" s="16">
        <v>3680</v>
      </c>
      <c r="H48" s="22">
        <f t="shared" si="2"/>
        <v>104.01356698699831</v>
      </c>
      <c r="I48" s="16">
        <v>3827</v>
      </c>
      <c r="J48" s="22">
        <f t="shared" si="3"/>
        <v>103.9945652173913</v>
      </c>
    </row>
    <row r="49" spans="1:11" ht="31.5" x14ac:dyDescent="0.25">
      <c r="A49" s="13" t="s">
        <v>50</v>
      </c>
      <c r="B49" s="16">
        <v>0</v>
      </c>
      <c r="C49" s="16">
        <v>0</v>
      </c>
      <c r="D49" s="19"/>
      <c r="E49" s="16">
        <v>0</v>
      </c>
      <c r="F49" s="19"/>
      <c r="G49" s="16">
        <v>0</v>
      </c>
      <c r="H49" s="19"/>
      <c r="I49" s="16">
        <v>0</v>
      </c>
      <c r="J49" s="19"/>
    </row>
    <row r="50" spans="1:11" ht="15.75" x14ac:dyDescent="0.25">
      <c r="A50" s="13" t="s">
        <v>51</v>
      </c>
      <c r="B50" s="16">
        <f>B6+B31</f>
        <v>13051224</v>
      </c>
      <c r="C50" s="16">
        <f>C6+C31</f>
        <v>14259019</v>
      </c>
      <c r="D50" s="22">
        <f t="shared" si="0"/>
        <v>109.25426611327795</v>
      </c>
      <c r="E50" s="16">
        <f>E6+E31</f>
        <v>18862306</v>
      </c>
      <c r="F50" s="22">
        <f t="shared" si="1"/>
        <v>132.28333590129867</v>
      </c>
      <c r="G50" s="16">
        <f>G31+G6</f>
        <v>21134960.706666667</v>
      </c>
      <c r="H50" s="22">
        <f t="shared" si="2"/>
        <v>112.04865781875593</v>
      </c>
      <c r="I50" s="16">
        <f>I6+I31</f>
        <v>22831213</v>
      </c>
      <c r="J50" s="22">
        <f t="shared" si="3"/>
        <v>108.0258123820324</v>
      </c>
    </row>
    <row r="51" spans="1:11" ht="15.75" x14ac:dyDescent="0.25">
      <c r="A51" s="12"/>
      <c r="B51" s="15"/>
      <c r="C51" s="15"/>
      <c r="D51" s="19"/>
      <c r="E51" s="14"/>
      <c r="F51" s="19"/>
      <c r="G51" s="14"/>
      <c r="H51" s="19"/>
      <c r="I51" s="14"/>
      <c r="J51" s="19"/>
    </row>
    <row r="52" spans="1:11" s="2" customFormat="1" ht="15.75" x14ac:dyDescent="0.25">
      <c r="A52" s="13" t="s">
        <v>53</v>
      </c>
      <c r="B52" s="16">
        <f>+B53+B201+B204+B205+B206+B207</f>
        <v>47718778.523379996</v>
      </c>
      <c r="C52" s="16">
        <f>+C53+C201+C204+C205+C206+C207</f>
        <v>47263373.821980007</v>
      </c>
      <c r="D52" s="22">
        <f t="shared" ref="D52:D70" si="4">+C52/B52*100</f>
        <v>99.045648871383278</v>
      </c>
      <c r="E52" s="16">
        <f>+E53+E201+E204+E205+E206+E207</f>
        <v>34859393.899999999</v>
      </c>
      <c r="F52" s="22">
        <f t="shared" ref="F52:F70" si="5">+E52/C52*100</f>
        <v>73.755618952002351</v>
      </c>
      <c r="G52" s="16">
        <f>+G53+G201+G204+G205+G206+G207</f>
        <v>29887963.5</v>
      </c>
      <c r="H52" s="22">
        <f t="shared" si="2"/>
        <v>85.738620659150371</v>
      </c>
      <c r="I52" s="16">
        <f>+I53+I201+I204+I205+I206+I207</f>
        <v>27767173.699999999</v>
      </c>
      <c r="J52" s="22">
        <f t="shared" si="3"/>
        <v>92.904201050700564</v>
      </c>
    </row>
    <row r="53" spans="1:11" s="2" customFormat="1" ht="15.75" x14ac:dyDescent="0.25">
      <c r="A53" s="13" t="s">
        <v>54</v>
      </c>
      <c r="B53" s="16">
        <f>+B55+B61+B159+B177</f>
        <v>47312668.42588</v>
      </c>
      <c r="C53" s="16">
        <f>+C55+C61+C159+C177</f>
        <v>46679286.942930005</v>
      </c>
      <c r="D53" s="22">
        <f t="shared" si="4"/>
        <v>98.661285647115321</v>
      </c>
      <c r="E53" s="16">
        <f>+E55+E61+E159+E177</f>
        <v>34859393.899999999</v>
      </c>
      <c r="F53" s="22">
        <f t="shared" si="5"/>
        <v>74.678505570616409</v>
      </c>
      <c r="G53" s="16">
        <f>+G55+G61+G159+G177</f>
        <v>29887963.5</v>
      </c>
      <c r="H53" s="22">
        <f t="shared" si="2"/>
        <v>85.738620659150371</v>
      </c>
      <c r="I53" s="16">
        <f>+I55+I61+I159+I177</f>
        <v>27767173.699999999</v>
      </c>
      <c r="J53" s="22">
        <f t="shared" si="3"/>
        <v>92.904201050700564</v>
      </c>
    </row>
    <row r="54" spans="1:11" ht="15.75" x14ac:dyDescent="0.25">
      <c r="A54" s="12" t="s">
        <v>55</v>
      </c>
      <c r="B54" s="15"/>
      <c r="C54" s="15"/>
      <c r="D54" s="19"/>
      <c r="E54" s="15"/>
      <c r="F54" s="19"/>
      <c r="G54" s="15"/>
      <c r="H54" s="19"/>
      <c r="I54" s="15"/>
      <c r="J54" s="19"/>
    </row>
    <row r="55" spans="1:11" s="2" customFormat="1" ht="15.75" x14ac:dyDescent="0.25">
      <c r="A55" s="13" t="s">
        <v>56</v>
      </c>
      <c r="B55" s="16">
        <f>SUM(B56:B60)</f>
        <v>24323183.699999996</v>
      </c>
      <c r="C55" s="16">
        <f>SUM(C56:C60)</f>
        <v>26140058.5</v>
      </c>
      <c r="D55" s="22">
        <f t="shared" si="4"/>
        <v>107.46972445058664</v>
      </c>
      <c r="E55" s="16">
        <f>SUM(E56:E60)</f>
        <v>27388592.199999999</v>
      </c>
      <c r="F55" s="22">
        <f t="shared" si="5"/>
        <v>104.77632328175548</v>
      </c>
      <c r="G55" s="16">
        <f>SUM(G56:G60)</f>
        <v>23935022.199999999</v>
      </c>
      <c r="H55" s="22">
        <f t="shared" si="2"/>
        <v>87.390480040810573</v>
      </c>
      <c r="I55" s="16">
        <f>SUM(I56:I60)</f>
        <v>23935022.199999999</v>
      </c>
      <c r="J55" s="22">
        <f t="shared" si="3"/>
        <v>100</v>
      </c>
    </row>
    <row r="56" spans="1:11" ht="31.5" x14ac:dyDescent="0.25">
      <c r="A56" s="12" t="s">
        <v>177</v>
      </c>
      <c r="B56" s="15">
        <v>20488443.399999999</v>
      </c>
      <c r="C56" s="15">
        <v>22580209.600000001</v>
      </c>
      <c r="D56" s="19">
        <f t="shared" si="4"/>
        <v>110.20949302571226</v>
      </c>
      <c r="E56" s="11">
        <f>+ROUND(C56*106%,1)</f>
        <v>23935022.199999999</v>
      </c>
      <c r="F56" s="19">
        <f t="shared" si="5"/>
        <v>106.00000010628776</v>
      </c>
      <c r="G56" s="15">
        <v>23935022.199999999</v>
      </c>
      <c r="H56" s="19">
        <f t="shared" si="2"/>
        <v>100</v>
      </c>
      <c r="I56" s="15">
        <v>23935022.199999999</v>
      </c>
      <c r="J56" s="19">
        <f t="shared" si="3"/>
        <v>100</v>
      </c>
      <c r="K56" s="6"/>
    </row>
    <row r="57" spans="1:11" ht="31.5" x14ac:dyDescent="0.25">
      <c r="A57" s="12" t="s">
        <v>178</v>
      </c>
      <c r="B57" s="15">
        <v>2337887.4</v>
      </c>
      <c r="C57" s="15"/>
      <c r="D57" s="19">
        <f t="shared" si="4"/>
        <v>0</v>
      </c>
      <c r="E57" s="21"/>
      <c r="F57" s="19"/>
      <c r="G57" s="15"/>
      <c r="H57" s="19"/>
      <c r="I57" s="15"/>
      <c r="J57" s="19"/>
    </row>
    <row r="58" spans="1:11" ht="47.25" x14ac:dyDescent="0.25">
      <c r="A58" s="12" t="s">
        <v>57</v>
      </c>
      <c r="B58" s="15">
        <v>1409458</v>
      </c>
      <c r="C58" s="15">
        <v>3453570</v>
      </c>
      <c r="D58" s="19">
        <f t="shared" si="4"/>
        <v>245.02823070996084</v>
      </c>
      <c r="E58" s="15">
        <f>+C58</f>
        <v>3453570</v>
      </c>
      <c r="F58" s="19">
        <f t="shared" si="5"/>
        <v>100</v>
      </c>
      <c r="G58" s="15"/>
      <c r="H58" s="19">
        <f t="shared" si="2"/>
        <v>0</v>
      </c>
      <c r="I58" s="15">
        <f>+G58</f>
        <v>0</v>
      </c>
      <c r="J58" s="19"/>
    </row>
    <row r="59" spans="1:11" ht="47.25" x14ac:dyDescent="0.25">
      <c r="A59" s="12" t="s">
        <v>179</v>
      </c>
      <c r="B59" s="15">
        <v>4053</v>
      </c>
      <c r="C59" s="15"/>
      <c r="D59" s="19">
        <f t="shared" si="4"/>
        <v>0</v>
      </c>
      <c r="E59" s="15"/>
      <c r="F59" s="19"/>
      <c r="G59" s="15"/>
      <c r="H59" s="19"/>
      <c r="I59" s="15"/>
      <c r="J59" s="19"/>
    </row>
    <row r="60" spans="1:11" ht="47.25" x14ac:dyDescent="0.25">
      <c r="A60" s="12" t="s">
        <v>180</v>
      </c>
      <c r="B60" s="15">
        <v>83341.899999999994</v>
      </c>
      <c r="C60" s="15">
        <v>106278.9</v>
      </c>
      <c r="D60" s="19">
        <f t="shared" si="4"/>
        <v>127.52157078252355</v>
      </c>
      <c r="E60" s="15"/>
      <c r="F60" s="19">
        <f t="shared" si="5"/>
        <v>0</v>
      </c>
      <c r="G60" s="15"/>
      <c r="H60" s="19"/>
      <c r="I60" s="15"/>
      <c r="J60" s="19"/>
    </row>
    <row r="61" spans="1:11" s="2" customFormat="1" ht="15.75" x14ac:dyDescent="0.25">
      <c r="A61" s="13" t="s">
        <v>174</v>
      </c>
      <c r="B61" s="16">
        <f>SUM(B62:B158)</f>
        <v>15265880.959180001</v>
      </c>
      <c r="C61" s="16">
        <f>SUM(C62:C158)</f>
        <v>18015939.342930004</v>
      </c>
      <c r="D61" s="22">
        <f t="shared" si="4"/>
        <v>118.01440998461527</v>
      </c>
      <c r="E61" s="16">
        <f>SUM(E62:E158)</f>
        <v>6891851.7000000011</v>
      </c>
      <c r="F61" s="22">
        <f t="shared" si="5"/>
        <v>38.254190185784402</v>
      </c>
      <c r="G61" s="16">
        <f>SUM(G62:G158)</f>
        <v>5407273</v>
      </c>
      <c r="H61" s="22">
        <f t="shared" si="2"/>
        <v>78.458928534402432</v>
      </c>
      <c r="I61" s="16">
        <f>SUM(I62:I158)</f>
        <v>3285410.6000000006</v>
      </c>
      <c r="J61" s="22">
        <f t="shared" si="3"/>
        <v>60.75910352593629</v>
      </c>
    </row>
    <row r="62" spans="1:11" s="24" customFormat="1" ht="15.75" x14ac:dyDescent="0.25">
      <c r="A62" s="12" t="s">
        <v>206</v>
      </c>
      <c r="B62" s="15"/>
      <c r="C62" s="15">
        <v>52494.6</v>
      </c>
      <c r="D62" s="19"/>
      <c r="E62" s="15">
        <v>49759.1</v>
      </c>
      <c r="F62" s="19">
        <f t="shared" si="5"/>
        <v>94.788987819699557</v>
      </c>
      <c r="G62" s="15"/>
      <c r="H62" s="19">
        <f t="shared" si="2"/>
        <v>0</v>
      </c>
      <c r="I62" s="15"/>
      <c r="J62" s="19"/>
    </row>
    <row r="63" spans="1:11" s="2" customFormat="1" ht="31.5" x14ac:dyDescent="0.25">
      <c r="A63" s="12" t="s">
        <v>58</v>
      </c>
      <c r="B63" s="15">
        <v>728681.5</v>
      </c>
      <c r="C63" s="15">
        <v>892281.9</v>
      </c>
      <c r="D63" s="19">
        <f t="shared" si="4"/>
        <v>122.4515649155358</v>
      </c>
      <c r="E63" s="15"/>
      <c r="F63" s="19">
        <f t="shared" si="5"/>
        <v>0</v>
      </c>
      <c r="G63" s="16"/>
      <c r="H63" s="19"/>
      <c r="I63" s="16"/>
      <c r="J63" s="19"/>
    </row>
    <row r="64" spans="1:11" s="2" customFormat="1" ht="31.5" x14ac:dyDescent="0.25">
      <c r="A64" s="12" t="s">
        <v>181</v>
      </c>
      <c r="B64" s="15">
        <v>5139</v>
      </c>
      <c r="C64" s="15">
        <v>4831.6000000000004</v>
      </c>
      <c r="D64" s="19">
        <f t="shared" si="4"/>
        <v>94.018291496400082</v>
      </c>
      <c r="E64" s="15">
        <v>4139.1000000000004</v>
      </c>
      <c r="F64" s="19">
        <f t="shared" si="5"/>
        <v>85.667273780942139</v>
      </c>
      <c r="G64" s="15">
        <v>4199.5</v>
      </c>
      <c r="H64" s="19">
        <f t="shared" si="2"/>
        <v>101.45925442729096</v>
      </c>
      <c r="I64" s="15">
        <v>4199.5</v>
      </c>
      <c r="J64" s="19">
        <f t="shared" si="3"/>
        <v>100</v>
      </c>
    </row>
    <row r="65" spans="1:10" s="2" customFormat="1" ht="47.25" x14ac:dyDescent="0.25">
      <c r="A65" s="12" t="s">
        <v>207</v>
      </c>
      <c r="B65" s="15"/>
      <c r="C65" s="15">
        <v>691936.7</v>
      </c>
      <c r="D65" s="19"/>
      <c r="E65" s="15"/>
      <c r="F65" s="19">
        <f t="shared" si="5"/>
        <v>0</v>
      </c>
      <c r="G65" s="16"/>
      <c r="H65" s="19"/>
      <c r="I65" s="16"/>
      <c r="J65" s="19"/>
    </row>
    <row r="66" spans="1:10" s="2" customFormat="1" ht="47.25" x14ac:dyDescent="0.25">
      <c r="A66" s="12" t="s">
        <v>208</v>
      </c>
      <c r="B66" s="15">
        <v>4314.6000000000004</v>
      </c>
      <c r="C66" s="15">
        <v>4273.8999999999996</v>
      </c>
      <c r="D66" s="19">
        <f t="shared" si="4"/>
        <v>99.056691234413378</v>
      </c>
      <c r="E66" s="15"/>
      <c r="F66" s="19">
        <f t="shared" si="5"/>
        <v>0</v>
      </c>
      <c r="G66" s="16"/>
      <c r="H66" s="19"/>
      <c r="I66" s="16"/>
      <c r="J66" s="19"/>
    </row>
    <row r="67" spans="1:10" s="2" customFormat="1" ht="47.25" x14ac:dyDescent="0.25">
      <c r="A67" s="12" t="s">
        <v>59</v>
      </c>
      <c r="B67" s="15">
        <v>123838</v>
      </c>
      <c r="C67" s="15">
        <v>9899.9</v>
      </c>
      <c r="D67" s="19">
        <f t="shared" si="4"/>
        <v>7.9942344030103847</v>
      </c>
      <c r="E67" s="15"/>
      <c r="F67" s="19">
        <f t="shared" si="5"/>
        <v>0</v>
      </c>
      <c r="G67" s="16"/>
      <c r="H67" s="19"/>
      <c r="I67" s="16"/>
      <c r="J67" s="19"/>
    </row>
    <row r="68" spans="1:10" s="2" customFormat="1" ht="31.5" x14ac:dyDescent="0.25">
      <c r="A68" s="12" t="s">
        <v>154</v>
      </c>
      <c r="B68" s="15">
        <v>3585.1</v>
      </c>
      <c r="C68" s="15">
        <v>3885.5</v>
      </c>
      <c r="D68" s="19">
        <f t="shared" si="4"/>
        <v>108.3791247106078</v>
      </c>
      <c r="E68" s="15"/>
      <c r="F68" s="19">
        <f t="shared" si="5"/>
        <v>0</v>
      </c>
      <c r="G68" s="16"/>
      <c r="H68" s="19"/>
      <c r="I68" s="16"/>
      <c r="J68" s="19"/>
    </row>
    <row r="69" spans="1:10" s="2" customFormat="1" ht="47.25" x14ac:dyDescent="0.25">
      <c r="A69" s="12" t="s">
        <v>209</v>
      </c>
      <c r="B69" s="15">
        <v>290332.59999999998</v>
      </c>
      <c r="C69" s="15">
        <v>302150.90000000002</v>
      </c>
      <c r="D69" s="19">
        <f t="shared" si="4"/>
        <v>104.07060729659709</v>
      </c>
      <c r="E69" s="15">
        <v>296530.8</v>
      </c>
      <c r="F69" s="19">
        <f t="shared" si="5"/>
        <v>98.139969134627748</v>
      </c>
      <c r="G69" s="15">
        <v>289130.8</v>
      </c>
      <c r="H69" s="19">
        <f t="shared" si="2"/>
        <v>97.504475083195402</v>
      </c>
      <c r="I69" s="15">
        <v>289130.8</v>
      </c>
      <c r="J69" s="19">
        <f t="shared" si="3"/>
        <v>100</v>
      </c>
    </row>
    <row r="70" spans="1:10" s="2" customFormat="1" ht="47.25" x14ac:dyDescent="0.25">
      <c r="A70" s="12" t="s">
        <v>60</v>
      </c>
      <c r="B70" s="15">
        <v>1075339.3</v>
      </c>
      <c r="C70" s="15">
        <v>745011.3</v>
      </c>
      <c r="D70" s="19">
        <f t="shared" si="4"/>
        <v>69.281509566329433</v>
      </c>
      <c r="E70" s="15"/>
      <c r="F70" s="19">
        <f t="shared" si="5"/>
        <v>0</v>
      </c>
      <c r="G70" s="15"/>
      <c r="H70" s="19"/>
      <c r="I70" s="15"/>
      <c r="J70" s="19"/>
    </row>
    <row r="71" spans="1:10" s="2" customFormat="1" ht="63" x14ac:dyDescent="0.25">
      <c r="A71" s="12" t="s">
        <v>61</v>
      </c>
      <c r="B71" s="15">
        <v>19.8</v>
      </c>
      <c r="C71" s="15">
        <v>89.1</v>
      </c>
      <c r="D71" s="19">
        <f t="shared" ref="D71:D136" si="6">+C71/B71*100</f>
        <v>449.99999999999989</v>
      </c>
      <c r="E71" s="15">
        <v>19.8</v>
      </c>
      <c r="F71" s="19">
        <f t="shared" ref="F71:F132" si="7">+E71/C71*100</f>
        <v>22.222222222222225</v>
      </c>
      <c r="G71" s="15">
        <v>19.8</v>
      </c>
      <c r="H71" s="19">
        <f t="shared" ref="H71:H131" si="8">G71/E71*100</f>
        <v>100</v>
      </c>
      <c r="I71" s="15">
        <v>19.8</v>
      </c>
      <c r="J71" s="19">
        <f t="shared" ref="J71:J126" si="9">+I71/G71*100</f>
        <v>100</v>
      </c>
    </row>
    <row r="72" spans="1:10" s="2" customFormat="1" ht="63" x14ac:dyDescent="0.25">
      <c r="A72" s="12" t="s">
        <v>182</v>
      </c>
      <c r="B72" s="15">
        <v>19823.099999999999</v>
      </c>
      <c r="C72" s="15">
        <v>19036.3</v>
      </c>
      <c r="D72" s="19">
        <f t="shared" si="6"/>
        <v>96.030893250803359</v>
      </c>
      <c r="E72" s="15"/>
      <c r="F72" s="19">
        <f t="shared" si="7"/>
        <v>0</v>
      </c>
      <c r="G72" s="15"/>
      <c r="H72" s="19"/>
      <c r="I72" s="15"/>
      <c r="J72" s="19"/>
    </row>
    <row r="73" spans="1:10" s="2" customFormat="1" ht="63" x14ac:dyDescent="0.25">
      <c r="A73" s="12" t="s">
        <v>210</v>
      </c>
      <c r="B73" s="15"/>
      <c r="C73" s="15">
        <v>412.8</v>
      </c>
      <c r="D73" s="19"/>
      <c r="E73" s="15">
        <v>136.4</v>
      </c>
      <c r="F73" s="19">
        <f t="shared" si="7"/>
        <v>33.042635658914733</v>
      </c>
      <c r="G73" s="15">
        <v>136.4</v>
      </c>
      <c r="H73" s="19">
        <f t="shared" si="8"/>
        <v>100</v>
      </c>
      <c r="I73" s="15">
        <v>136.4</v>
      </c>
      <c r="J73" s="19">
        <f t="shared" si="9"/>
        <v>100</v>
      </c>
    </row>
    <row r="74" spans="1:10" s="2" customFormat="1" ht="63" x14ac:dyDescent="0.25">
      <c r="A74" s="12" t="s">
        <v>211</v>
      </c>
      <c r="B74" s="15"/>
      <c r="C74" s="15">
        <v>2999.1</v>
      </c>
      <c r="D74" s="19"/>
      <c r="E74" s="15">
        <v>3677.8</v>
      </c>
      <c r="F74" s="19">
        <f t="shared" si="7"/>
        <v>122.63012237004436</v>
      </c>
      <c r="G74" s="15">
        <v>3677.8</v>
      </c>
      <c r="H74" s="19">
        <f t="shared" si="8"/>
        <v>100</v>
      </c>
      <c r="I74" s="15">
        <v>3677.8</v>
      </c>
      <c r="J74" s="19">
        <f t="shared" si="9"/>
        <v>100</v>
      </c>
    </row>
    <row r="75" spans="1:10" s="2" customFormat="1" ht="47.25" x14ac:dyDescent="0.25">
      <c r="A75" s="12" t="s">
        <v>183</v>
      </c>
      <c r="B75" s="15">
        <v>26960.1</v>
      </c>
      <c r="C75" s="15">
        <v>56051.5</v>
      </c>
      <c r="D75" s="19">
        <f t="shared" si="6"/>
        <v>207.90538610761834</v>
      </c>
      <c r="E75" s="15"/>
      <c r="F75" s="19">
        <f t="shared" si="7"/>
        <v>0</v>
      </c>
      <c r="G75" s="15"/>
      <c r="H75" s="19"/>
      <c r="I75" s="15"/>
      <c r="J75" s="19"/>
    </row>
    <row r="76" spans="1:10" s="2" customFormat="1" ht="47.25" x14ac:dyDescent="0.25">
      <c r="A76" s="12" t="s">
        <v>155</v>
      </c>
      <c r="B76" s="15">
        <v>64442.3</v>
      </c>
      <c r="C76" s="15"/>
      <c r="D76" s="19">
        <f t="shared" si="6"/>
        <v>0</v>
      </c>
      <c r="E76" s="15"/>
      <c r="F76" s="19"/>
      <c r="G76" s="15"/>
      <c r="H76" s="19"/>
      <c r="I76" s="15"/>
      <c r="J76" s="19"/>
    </row>
    <row r="77" spans="1:10" s="23" customFormat="1" ht="47.25" x14ac:dyDescent="0.25">
      <c r="A77" s="12" t="s">
        <v>242</v>
      </c>
      <c r="B77" s="15"/>
      <c r="C77" s="15"/>
      <c r="D77" s="19"/>
      <c r="E77" s="15"/>
      <c r="F77" s="19"/>
      <c r="G77" s="15">
        <v>602142.9</v>
      </c>
      <c r="H77" s="19"/>
      <c r="I77" s="15"/>
      <c r="J77" s="19">
        <f t="shared" si="9"/>
        <v>0</v>
      </c>
    </row>
    <row r="78" spans="1:10" s="2" customFormat="1" ht="110.25" x14ac:dyDescent="0.25">
      <c r="A78" s="12" t="s">
        <v>212</v>
      </c>
      <c r="B78" s="15">
        <v>58410</v>
      </c>
      <c r="C78" s="15">
        <v>58410</v>
      </c>
      <c r="D78" s="19">
        <f t="shared" si="6"/>
        <v>100</v>
      </c>
      <c r="E78" s="15">
        <v>60390</v>
      </c>
      <c r="F78" s="19">
        <f t="shared" si="7"/>
        <v>103.38983050847457</v>
      </c>
      <c r="G78" s="15">
        <v>64350</v>
      </c>
      <c r="H78" s="19">
        <f t="shared" si="8"/>
        <v>106.55737704918033</v>
      </c>
      <c r="I78" s="15">
        <v>64350</v>
      </c>
      <c r="J78" s="19">
        <f t="shared" si="9"/>
        <v>100</v>
      </c>
    </row>
    <row r="79" spans="1:10" s="23" customFormat="1" ht="63" x14ac:dyDescent="0.25">
      <c r="A79" s="12" t="s">
        <v>239</v>
      </c>
      <c r="B79" s="15"/>
      <c r="C79" s="15"/>
      <c r="D79" s="19"/>
      <c r="E79" s="15">
        <v>297000</v>
      </c>
      <c r="F79" s="19"/>
      <c r="G79" s="16"/>
      <c r="H79" s="19">
        <f t="shared" si="8"/>
        <v>0</v>
      </c>
      <c r="I79" s="16"/>
      <c r="J79" s="19"/>
    </row>
    <row r="80" spans="1:10" s="2" customFormat="1" ht="31.5" x14ac:dyDescent="0.25">
      <c r="A80" s="12" t="s">
        <v>184</v>
      </c>
      <c r="B80" s="15">
        <v>27580</v>
      </c>
      <c r="C80" s="15">
        <v>79500.5</v>
      </c>
      <c r="D80" s="19">
        <f t="shared" si="6"/>
        <v>288.25416968817984</v>
      </c>
      <c r="E80" s="15"/>
      <c r="F80" s="19">
        <f t="shared" si="7"/>
        <v>0</v>
      </c>
      <c r="G80" s="16"/>
      <c r="H80" s="19"/>
      <c r="I80" s="16"/>
      <c r="J80" s="19"/>
    </row>
    <row r="81" spans="1:10" s="2" customFormat="1" ht="78.75" x14ac:dyDescent="0.25">
      <c r="A81" s="12" t="s">
        <v>156</v>
      </c>
      <c r="B81" s="15">
        <v>180732.7</v>
      </c>
      <c r="C81" s="15">
        <v>31677.1</v>
      </c>
      <c r="D81" s="19">
        <f t="shared" si="6"/>
        <v>17.527044082227508</v>
      </c>
      <c r="E81" s="15"/>
      <c r="F81" s="19">
        <f t="shared" si="7"/>
        <v>0</v>
      </c>
      <c r="G81" s="16"/>
      <c r="H81" s="19"/>
      <c r="I81" s="16"/>
      <c r="J81" s="19"/>
    </row>
    <row r="82" spans="1:10" s="2" customFormat="1" ht="63" x14ac:dyDescent="0.25">
      <c r="A82" s="12" t="s">
        <v>185</v>
      </c>
      <c r="B82" s="15">
        <v>58087.199999999997</v>
      </c>
      <c r="C82" s="15">
        <v>76988.399999999994</v>
      </c>
      <c r="D82" s="19">
        <f t="shared" si="6"/>
        <v>132.53935462545965</v>
      </c>
      <c r="E82" s="15"/>
      <c r="F82" s="19">
        <f t="shared" si="7"/>
        <v>0</v>
      </c>
      <c r="G82" s="16"/>
      <c r="H82" s="19"/>
      <c r="I82" s="16"/>
      <c r="J82" s="19"/>
    </row>
    <row r="83" spans="1:10" s="2" customFormat="1" ht="31.5" x14ac:dyDescent="0.25">
      <c r="A83" s="12" t="s">
        <v>213</v>
      </c>
      <c r="B83" s="15"/>
      <c r="C83" s="15">
        <v>20380.599999999999</v>
      </c>
      <c r="D83" s="19"/>
      <c r="E83" s="15"/>
      <c r="F83" s="19">
        <f t="shared" si="7"/>
        <v>0</v>
      </c>
      <c r="G83" s="16"/>
      <c r="H83" s="19"/>
      <c r="I83" s="16"/>
      <c r="J83" s="19"/>
    </row>
    <row r="84" spans="1:10" s="2" customFormat="1" ht="47.25" x14ac:dyDescent="0.25">
      <c r="A84" s="12" t="s">
        <v>157</v>
      </c>
      <c r="B84" s="15">
        <v>11132.5</v>
      </c>
      <c r="C84" s="15">
        <v>43904.9</v>
      </c>
      <c r="D84" s="19">
        <f t="shared" si="6"/>
        <v>394.38490905007859</v>
      </c>
      <c r="E84" s="15"/>
      <c r="F84" s="19">
        <f t="shared" si="7"/>
        <v>0</v>
      </c>
      <c r="G84" s="16"/>
      <c r="H84" s="19"/>
      <c r="I84" s="16"/>
      <c r="J84" s="19"/>
    </row>
    <row r="85" spans="1:10" s="2" customFormat="1" ht="47.25" x14ac:dyDescent="0.25">
      <c r="A85" s="12" t="s">
        <v>214</v>
      </c>
      <c r="B85" s="15"/>
      <c r="C85" s="15">
        <v>8921.1</v>
      </c>
      <c r="D85" s="19"/>
      <c r="E85" s="15"/>
      <c r="F85" s="19">
        <f t="shared" si="7"/>
        <v>0</v>
      </c>
      <c r="G85" s="16"/>
      <c r="H85" s="19"/>
      <c r="I85" s="16"/>
      <c r="J85" s="19"/>
    </row>
    <row r="86" spans="1:10" s="2" customFormat="1" ht="31.5" x14ac:dyDescent="0.25">
      <c r="A86" s="12" t="s">
        <v>215</v>
      </c>
      <c r="B86" s="15"/>
      <c r="C86" s="15">
        <v>29277</v>
      </c>
      <c r="D86" s="19"/>
      <c r="E86" s="15"/>
      <c r="F86" s="19">
        <f t="shared" si="7"/>
        <v>0</v>
      </c>
      <c r="G86" s="16"/>
      <c r="H86" s="19"/>
      <c r="I86" s="16"/>
      <c r="J86" s="19"/>
    </row>
    <row r="87" spans="1:10" s="2" customFormat="1" ht="31.5" x14ac:dyDescent="0.25">
      <c r="A87" s="12" t="s">
        <v>216</v>
      </c>
      <c r="B87" s="15"/>
      <c r="C87" s="15">
        <v>790756.1</v>
      </c>
      <c r="D87" s="19"/>
      <c r="E87" s="15">
        <v>1670603</v>
      </c>
      <c r="F87" s="19">
        <f t="shared" si="7"/>
        <v>211.2665333849464</v>
      </c>
      <c r="G87" s="15">
        <v>1038973.9</v>
      </c>
      <c r="H87" s="19">
        <f t="shared" si="8"/>
        <v>62.191549997216576</v>
      </c>
      <c r="I87" s="15">
        <v>748973.9</v>
      </c>
      <c r="J87" s="19">
        <f t="shared" si="9"/>
        <v>72.087845517582309</v>
      </c>
    </row>
    <row r="88" spans="1:10" s="2" customFormat="1" ht="31.5" x14ac:dyDescent="0.25">
      <c r="A88" s="12" t="s">
        <v>62</v>
      </c>
      <c r="B88" s="15">
        <v>6142.2</v>
      </c>
      <c r="C88" s="15">
        <v>6847.6</v>
      </c>
      <c r="D88" s="19">
        <f t="shared" si="6"/>
        <v>111.48448438670184</v>
      </c>
      <c r="E88" s="15">
        <v>7543.2</v>
      </c>
      <c r="F88" s="19">
        <f t="shared" si="7"/>
        <v>110.15830363923125</v>
      </c>
      <c r="G88" s="15">
        <v>7181.3</v>
      </c>
      <c r="H88" s="19">
        <f t="shared" si="8"/>
        <v>95.202301410541949</v>
      </c>
      <c r="I88" s="15">
        <v>7181.3</v>
      </c>
      <c r="J88" s="19">
        <f t="shared" si="9"/>
        <v>100</v>
      </c>
    </row>
    <row r="89" spans="1:10" s="2" customFormat="1" ht="31.5" x14ac:dyDescent="0.25">
      <c r="A89" s="12" t="s">
        <v>63</v>
      </c>
      <c r="B89" s="15">
        <v>11253.6</v>
      </c>
      <c r="C89" s="15">
        <v>11083.3</v>
      </c>
      <c r="D89" s="19">
        <f t="shared" si="6"/>
        <v>98.486706476149848</v>
      </c>
      <c r="E89" s="15">
        <v>19038.7</v>
      </c>
      <c r="F89" s="19">
        <f t="shared" si="7"/>
        <v>171.77826098725112</v>
      </c>
      <c r="G89" s="15">
        <v>18135.2</v>
      </c>
      <c r="H89" s="19">
        <f t="shared" si="8"/>
        <v>95.254402874145811</v>
      </c>
      <c r="I89" s="15">
        <v>18135.2</v>
      </c>
      <c r="J89" s="19">
        <f t="shared" si="9"/>
        <v>100</v>
      </c>
    </row>
    <row r="90" spans="1:10" s="23" customFormat="1" ht="78.75" x14ac:dyDescent="0.25">
      <c r="A90" s="12" t="s">
        <v>240</v>
      </c>
      <c r="B90" s="15"/>
      <c r="C90" s="15"/>
      <c r="D90" s="19"/>
      <c r="E90" s="15">
        <v>9121</v>
      </c>
      <c r="F90" s="19"/>
      <c r="G90" s="15">
        <v>8969.6</v>
      </c>
      <c r="H90" s="19">
        <f t="shared" si="8"/>
        <v>98.340094287907036</v>
      </c>
      <c r="I90" s="15">
        <v>8969.6</v>
      </c>
      <c r="J90" s="19">
        <f t="shared" si="9"/>
        <v>100</v>
      </c>
    </row>
    <row r="91" spans="1:10" s="2" customFormat="1" ht="47.25" x14ac:dyDescent="0.25">
      <c r="A91" s="12" t="s">
        <v>158</v>
      </c>
      <c r="B91" s="15">
        <v>107606.7</v>
      </c>
      <c r="C91" s="15"/>
      <c r="D91" s="19">
        <f t="shared" si="6"/>
        <v>0</v>
      </c>
      <c r="E91" s="15"/>
      <c r="F91" s="19"/>
      <c r="G91" s="15"/>
      <c r="H91" s="19"/>
      <c r="I91" s="15"/>
      <c r="J91" s="19"/>
    </row>
    <row r="92" spans="1:10" s="2" customFormat="1" ht="31.5" x14ac:dyDescent="0.25">
      <c r="A92" s="12" t="s">
        <v>64</v>
      </c>
      <c r="B92" s="15">
        <v>7145.1</v>
      </c>
      <c r="C92" s="15"/>
      <c r="D92" s="19">
        <f t="shared" si="6"/>
        <v>0</v>
      </c>
      <c r="E92" s="15"/>
      <c r="F92" s="19"/>
      <c r="G92" s="15"/>
      <c r="H92" s="19"/>
      <c r="I92" s="15"/>
      <c r="J92" s="19"/>
    </row>
    <row r="93" spans="1:10" s="2" customFormat="1" ht="78.75" x14ac:dyDescent="0.25">
      <c r="A93" s="12" t="s">
        <v>159</v>
      </c>
      <c r="B93" s="15">
        <v>878.4</v>
      </c>
      <c r="C93" s="15">
        <v>239.1</v>
      </c>
      <c r="D93" s="19">
        <f t="shared" si="6"/>
        <v>27.219945355191257</v>
      </c>
      <c r="E93" s="15">
        <v>616</v>
      </c>
      <c r="F93" s="19">
        <f t="shared" si="7"/>
        <v>257.63278962777082</v>
      </c>
      <c r="G93" s="15">
        <v>633.70000000000005</v>
      </c>
      <c r="H93" s="19">
        <f t="shared" si="8"/>
        <v>102.87337662337663</v>
      </c>
      <c r="I93" s="15">
        <v>652</v>
      </c>
      <c r="J93" s="19">
        <f t="shared" si="9"/>
        <v>102.88780179895849</v>
      </c>
    </row>
    <row r="94" spans="1:10" s="2" customFormat="1" ht="47.25" x14ac:dyDescent="0.25">
      <c r="A94" s="12" t="s">
        <v>65</v>
      </c>
      <c r="B94" s="15">
        <v>203747.76019999999</v>
      </c>
      <c r="C94" s="15"/>
      <c r="D94" s="19">
        <f t="shared" si="6"/>
        <v>0</v>
      </c>
      <c r="E94" s="15"/>
      <c r="F94" s="19"/>
      <c r="G94" s="16"/>
      <c r="H94" s="19"/>
      <c r="I94" s="16"/>
      <c r="J94" s="19"/>
    </row>
    <row r="95" spans="1:10" s="2" customFormat="1" ht="31.5" x14ac:dyDescent="0.25">
      <c r="A95" s="12" t="s">
        <v>160</v>
      </c>
      <c r="B95" s="15">
        <v>354264.5</v>
      </c>
      <c r="C95" s="15">
        <v>2727446.4</v>
      </c>
      <c r="D95" s="19">
        <f t="shared" si="6"/>
        <v>769.88984219417978</v>
      </c>
      <c r="E95" s="15">
        <v>318901.2</v>
      </c>
      <c r="F95" s="19">
        <f t="shared" si="7"/>
        <v>11.692299434372019</v>
      </c>
      <c r="G95" s="16"/>
      <c r="H95" s="19">
        <f t="shared" si="8"/>
        <v>0</v>
      </c>
      <c r="I95" s="16"/>
      <c r="J95" s="19"/>
    </row>
    <row r="96" spans="1:10" s="2" customFormat="1" ht="31.5" x14ac:dyDescent="0.25">
      <c r="A96" s="12" t="s">
        <v>66</v>
      </c>
      <c r="B96" s="15">
        <v>956441.1</v>
      </c>
      <c r="C96" s="15">
        <v>382138.7</v>
      </c>
      <c r="D96" s="19">
        <f t="shared" si="6"/>
        <v>39.954232414311768</v>
      </c>
      <c r="E96" s="15"/>
      <c r="F96" s="19">
        <f t="shared" si="7"/>
        <v>0</v>
      </c>
      <c r="G96" s="16"/>
      <c r="H96" s="19"/>
      <c r="I96" s="16"/>
      <c r="J96" s="19"/>
    </row>
    <row r="97" spans="1:10" s="2" customFormat="1" ht="94.5" x14ac:dyDescent="0.25">
      <c r="A97" s="12" t="s">
        <v>67</v>
      </c>
      <c r="B97" s="15">
        <v>18324.900000000001</v>
      </c>
      <c r="C97" s="15"/>
      <c r="D97" s="19">
        <f t="shared" si="6"/>
        <v>0</v>
      </c>
      <c r="E97" s="15"/>
      <c r="F97" s="19"/>
      <c r="G97" s="16"/>
      <c r="H97" s="19"/>
      <c r="I97" s="16"/>
      <c r="J97" s="19"/>
    </row>
    <row r="98" spans="1:10" s="2" customFormat="1" ht="63" x14ac:dyDescent="0.25">
      <c r="A98" s="12" t="s">
        <v>186</v>
      </c>
      <c r="B98" s="15">
        <v>7920</v>
      </c>
      <c r="C98" s="15">
        <v>12870</v>
      </c>
      <c r="D98" s="19">
        <f t="shared" si="6"/>
        <v>162.5</v>
      </c>
      <c r="E98" s="15"/>
      <c r="F98" s="19">
        <f t="shared" si="7"/>
        <v>0</v>
      </c>
      <c r="G98" s="16"/>
      <c r="H98" s="19"/>
      <c r="I98" s="16"/>
      <c r="J98" s="19"/>
    </row>
    <row r="99" spans="1:10" s="2" customFormat="1" ht="63" x14ac:dyDescent="0.25">
      <c r="A99" s="12" t="s">
        <v>187</v>
      </c>
      <c r="B99" s="15">
        <v>522391.1</v>
      </c>
      <c r="C99" s="15"/>
      <c r="D99" s="19">
        <f t="shared" si="6"/>
        <v>0</v>
      </c>
      <c r="E99" s="15"/>
      <c r="F99" s="19"/>
      <c r="G99" s="16"/>
      <c r="H99" s="19"/>
      <c r="I99" s="16"/>
      <c r="J99" s="19"/>
    </row>
    <row r="100" spans="1:10" s="2" customFormat="1" ht="47.25" x14ac:dyDescent="0.25">
      <c r="A100" s="12" t="s">
        <v>68</v>
      </c>
      <c r="B100" s="15">
        <v>2367.4</v>
      </c>
      <c r="C100" s="15">
        <v>2367.4</v>
      </c>
      <c r="D100" s="19">
        <f t="shared" si="6"/>
        <v>100</v>
      </c>
      <c r="E100" s="15"/>
      <c r="F100" s="19">
        <f t="shared" si="7"/>
        <v>0</v>
      </c>
      <c r="G100" s="16"/>
      <c r="H100" s="19"/>
      <c r="I100" s="16"/>
      <c r="J100" s="19"/>
    </row>
    <row r="101" spans="1:10" s="2" customFormat="1" ht="31.5" x14ac:dyDescent="0.25">
      <c r="A101" s="12" t="s">
        <v>69</v>
      </c>
      <c r="B101" s="15">
        <v>143683.29999999999</v>
      </c>
      <c r="C101" s="15"/>
      <c r="D101" s="19">
        <f t="shared" si="6"/>
        <v>0</v>
      </c>
      <c r="E101" s="15"/>
      <c r="F101" s="19"/>
      <c r="G101" s="16"/>
      <c r="H101" s="19"/>
      <c r="I101" s="16"/>
      <c r="J101" s="19"/>
    </row>
    <row r="102" spans="1:10" s="2" customFormat="1" ht="63" x14ac:dyDescent="0.25">
      <c r="A102" s="12" t="s">
        <v>70</v>
      </c>
      <c r="B102" s="15">
        <v>542.29999999999995</v>
      </c>
      <c r="C102" s="15">
        <v>481.9</v>
      </c>
      <c r="D102" s="19">
        <f t="shared" si="6"/>
        <v>88.862253365295956</v>
      </c>
      <c r="E102" s="15"/>
      <c r="F102" s="19">
        <f t="shared" si="7"/>
        <v>0</v>
      </c>
      <c r="G102" s="16"/>
      <c r="H102" s="19"/>
      <c r="I102" s="16"/>
      <c r="J102" s="19"/>
    </row>
    <row r="103" spans="1:10" s="2" customFormat="1" ht="47.25" x14ac:dyDescent="0.25">
      <c r="A103" s="12" t="s">
        <v>217</v>
      </c>
      <c r="B103" s="15"/>
      <c r="C103" s="15">
        <v>20894</v>
      </c>
      <c r="D103" s="19"/>
      <c r="E103" s="15"/>
      <c r="F103" s="19">
        <f t="shared" si="7"/>
        <v>0</v>
      </c>
      <c r="G103" s="16"/>
      <c r="H103" s="19"/>
      <c r="I103" s="16"/>
      <c r="J103" s="19"/>
    </row>
    <row r="104" spans="1:10" s="2" customFormat="1" ht="31.5" x14ac:dyDescent="0.25">
      <c r="A104" s="12" t="s">
        <v>71</v>
      </c>
      <c r="B104" s="15">
        <v>1423210.1</v>
      </c>
      <c r="C104" s="15"/>
      <c r="D104" s="19">
        <f t="shared" si="6"/>
        <v>0</v>
      </c>
      <c r="E104" s="15"/>
      <c r="F104" s="19"/>
      <c r="G104" s="16"/>
      <c r="H104" s="19"/>
      <c r="I104" s="16"/>
      <c r="J104" s="19"/>
    </row>
    <row r="105" spans="1:10" s="2" customFormat="1" ht="47.25" x14ac:dyDescent="0.25">
      <c r="A105" s="12" t="s">
        <v>72</v>
      </c>
      <c r="B105" s="15">
        <v>425343.6</v>
      </c>
      <c r="C105" s="15">
        <v>439724.3</v>
      </c>
      <c r="D105" s="19">
        <f t="shared" si="6"/>
        <v>103.38096071035277</v>
      </c>
      <c r="E105" s="15"/>
      <c r="F105" s="19">
        <f t="shared" si="7"/>
        <v>0</v>
      </c>
      <c r="G105" s="16"/>
      <c r="H105" s="19"/>
      <c r="I105" s="16"/>
      <c r="J105" s="19"/>
    </row>
    <row r="106" spans="1:10" s="2" customFormat="1" ht="47.25" x14ac:dyDescent="0.25">
      <c r="A106" s="12" t="s">
        <v>73</v>
      </c>
      <c r="B106" s="15">
        <v>1230803.5821800001</v>
      </c>
      <c r="C106" s="15">
        <v>110274.2</v>
      </c>
      <c r="D106" s="19">
        <f t="shared" si="6"/>
        <v>8.9595286848842495</v>
      </c>
      <c r="E106" s="15"/>
      <c r="F106" s="19">
        <f t="shared" si="7"/>
        <v>0</v>
      </c>
      <c r="G106" s="16"/>
      <c r="H106" s="19"/>
      <c r="I106" s="16"/>
      <c r="J106" s="19"/>
    </row>
    <row r="107" spans="1:10" s="2" customFormat="1" ht="47.25" x14ac:dyDescent="0.25">
      <c r="A107" s="12" t="s">
        <v>218</v>
      </c>
      <c r="B107" s="15"/>
      <c r="C107" s="15">
        <v>1000000</v>
      </c>
      <c r="D107" s="19"/>
      <c r="E107" s="15"/>
      <c r="F107" s="19">
        <f t="shared" si="7"/>
        <v>0</v>
      </c>
      <c r="G107" s="16"/>
      <c r="H107" s="19"/>
      <c r="I107" s="16"/>
      <c r="J107" s="19"/>
    </row>
    <row r="108" spans="1:10" s="2" customFormat="1" ht="47.25" x14ac:dyDescent="0.25">
      <c r="A108" s="12" t="s">
        <v>188</v>
      </c>
      <c r="B108" s="15">
        <v>43156.9</v>
      </c>
      <c r="C108" s="15"/>
      <c r="D108" s="19">
        <f t="shared" si="6"/>
        <v>0</v>
      </c>
      <c r="E108" s="15"/>
      <c r="F108" s="19"/>
      <c r="G108" s="16"/>
      <c r="H108" s="19"/>
      <c r="I108" s="16"/>
      <c r="J108" s="19"/>
    </row>
    <row r="109" spans="1:10" s="2" customFormat="1" ht="47.25" x14ac:dyDescent="0.25">
      <c r="A109" s="12" t="s">
        <v>219</v>
      </c>
      <c r="B109" s="15"/>
      <c r="C109" s="15">
        <v>474.7</v>
      </c>
      <c r="D109" s="19"/>
      <c r="E109" s="15">
        <v>429.3</v>
      </c>
      <c r="F109" s="19">
        <f t="shared" si="7"/>
        <v>90.436064883084057</v>
      </c>
      <c r="G109" s="15">
        <v>414.3</v>
      </c>
      <c r="H109" s="19">
        <f t="shared" si="8"/>
        <v>96.505939902166318</v>
      </c>
      <c r="I109" s="15">
        <v>414.3</v>
      </c>
      <c r="J109" s="19">
        <f t="shared" si="9"/>
        <v>100</v>
      </c>
    </row>
    <row r="110" spans="1:10" s="2" customFormat="1" ht="31.5" x14ac:dyDescent="0.25">
      <c r="A110" s="12" t="s">
        <v>189</v>
      </c>
      <c r="B110" s="15">
        <v>301978.3</v>
      </c>
      <c r="C110" s="15">
        <v>304767.88</v>
      </c>
      <c r="D110" s="19">
        <f t="shared" si="6"/>
        <v>100.92376836348838</v>
      </c>
      <c r="E110" s="15">
        <v>432010.9</v>
      </c>
      <c r="F110" s="19">
        <f t="shared" si="7"/>
        <v>141.75079736092923</v>
      </c>
      <c r="G110" s="16"/>
      <c r="H110" s="19">
        <f t="shared" si="8"/>
        <v>0</v>
      </c>
      <c r="I110" s="16"/>
      <c r="J110" s="19"/>
    </row>
    <row r="111" spans="1:10" s="2" customFormat="1" ht="31.5" x14ac:dyDescent="0.25">
      <c r="A111" s="12" t="s">
        <v>220</v>
      </c>
      <c r="B111" s="15"/>
      <c r="C111" s="15">
        <v>327505.7</v>
      </c>
      <c r="D111" s="19"/>
      <c r="E111" s="15">
        <v>131724.5</v>
      </c>
      <c r="F111" s="19">
        <f t="shared" si="7"/>
        <v>40.220521352758134</v>
      </c>
      <c r="G111" s="15">
        <v>134922.79999999999</v>
      </c>
      <c r="H111" s="19">
        <f t="shared" si="8"/>
        <v>102.42802212192872</v>
      </c>
      <c r="I111" s="15"/>
      <c r="J111" s="19">
        <f t="shared" si="9"/>
        <v>0</v>
      </c>
    </row>
    <row r="112" spans="1:10" s="2" customFormat="1" ht="63" x14ac:dyDescent="0.25">
      <c r="A112" s="12" t="s">
        <v>190</v>
      </c>
      <c r="B112" s="15">
        <v>13482.2</v>
      </c>
      <c r="C112" s="15">
        <v>13272.8</v>
      </c>
      <c r="D112" s="19">
        <f t="shared" si="6"/>
        <v>98.446841020011561</v>
      </c>
      <c r="E112" s="15"/>
      <c r="F112" s="19">
        <f t="shared" si="7"/>
        <v>0</v>
      </c>
      <c r="G112" s="15"/>
      <c r="H112" s="19"/>
      <c r="I112" s="15"/>
      <c r="J112" s="19"/>
    </row>
    <row r="113" spans="1:10" s="2" customFormat="1" ht="31.5" x14ac:dyDescent="0.25">
      <c r="A113" s="12" t="s">
        <v>161</v>
      </c>
      <c r="B113" s="15">
        <v>387087.9</v>
      </c>
      <c r="C113" s="15">
        <v>1166125.2</v>
      </c>
      <c r="D113" s="19">
        <f t="shared" si="6"/>
        <v>301.25591629188096</v>
      </c>
      <c r="E113" s="15">
        <v>1718890.9</v>
      </c>
      <c r="F113" s="19">
        <f t="shared" si="7"/>
        <v>147.40191704973014</v>
      </c>
      <c r="G113" s="15">
        <v>1360314.3</v>
      </c>
      <c r="H113" s="19">
        <f t="shared" si="8"/>
        <v>79.139071595527099</v>
      </c>
      <c r="I113" s="15"/>
      <c r="J113" s="19">
        <f t="shared" si="9"/>
        <v>0</v>
      </c>
    </row>
    <row r="114" spans="1:10" s="2" customFormat="1" ht="63" x14ac:dyDescent="0.25">
      <c r="A114" s="12" t="s">
        <v>191</v>
      </c>
      <c r="B114" s="15">
        <v>297</v>
      </c>
      <c r="C114" s="15">
        <v>289.3</v>
      </c>
      <c r="D114" s="19">
        <f t="shared" si="6"/>
        <v>97.407407407407405</v>
      </c>
      <c r="E114" s="15">
        <v>263.39999999999998</v>
      </c>
      <c r="F114" s="19">
        <f t="shared" si="7"/>
        <v>91.047355686138943</v>
      </c>
      <c r="G114" s="15">
        <v>261.5</v>
      </c>
      <c r="H114" s="19">
        <f t="shared" si="8"/>
        <v>99.278663629460908</v>
      </c>
      <c r="I114" s="15">
        <v>261.5</v>
      </c>
      <c r="J114" s="19">
        <f t="shared" si="9"/>
        <v>100</v>
      </c>
    </row>
    <row r="115" spans="1:10" s="2" customFormat="1" ht="47.25" x14ac:dyDescent="0.25">
      <c r="A115" s="12" t="s">
        <v>74</v>
      </c>
      <c r="B115" s="15">
        <v>628174</v>
      </c>
      <c r="C115" s="15">
        <v>580302</v>
      </c>
      <c r="D115" s="19">
        <f t="shared" si="6"/>
        <v>92.379181564343639</v>
      </c>
      <c r="E115" s="15"/>
      <c r="F115" s="19">
        <f t="shared" si="7"/>
        <v>0</v>
      </c>
      <c r="G115" s="16"/>
      <c r="H115" s="19"/>
      <c r="I115" s="16"/>
      <c r="J115" s="19"/>
    </row>
    <row r="116" spans="1:10" s="2" customFormat="1" ht="47.25" x14ac:dyDescent="0.25">
      <c r="A116" s="12" t="s">
        <v>221</v>
      </c>
      <c r="B116" s="15"/>
      <c r="C116" s="15">
        <v>144768</v>
      </c>
      <c r="D116" s="19"/>
      <c r="E116" s="15">
        <v>244924.3</v>
      </c>
      <c r="F116" s="19">
        <f t="shared" si="7"/>
        <v>169.18400475243146</v>
      </c>
      <c r="G116" s="16"/>
      <c r="H116" s="19">
        <f t="shared" si="8"/>
        <v>0</v>
      </c>
      <c r="I116" s="16"/>
      <c r="J116" s="19"/>
    </row>
    <row r="117" spans="1:10" s="2" customFormat="1" ht="31.5" x14ac:dyDescent="0.25">
      <c r="A117" s="12" t="s">
        <v>222</v>
      </c>
      <c r="B117" s="15"/>
      <c r="C117" s="15">
        <v>600</v>
      </c>
      <c r="D117" s="19"/>
      <c r="E117" s="15"/>
      <c r="F117" s="19">
        <f t="shared" si="7"/>
        <v>0</v>
      </c>
      <c r="G117" s="16"/>
      <c r="H117" s="19"/>
      <c r="I117" s="16"/>
      <c r="J117" s="19"/>
    </row>
    <row r="118" spans="1:10" s="2" customFormat="1" ht="31.5" x14ac:dyDescent="0.25">
      <c r="A118" s="12" t="s">
        <v>223</v>
      </c>
      <c r="B118" s="15"/>
      <c r="C118" s="15">
        <v>14850</v>
      </c>
      <c r="D118" s="19"/>
      <c r="E118" s="15"/>
      <c r="F118" s="19">
        <f t="shared" si="7"/>
        <v>0</v>
      </c>
      <c r="G118" s="16"/>
      <c r="H118" s="19"/>
      <c r="I118" s="16"/>
      <c r="J118" s="19"/>
    </row>
    <row r="119" spans="1:10" s="2" customFormat="1" ht="31.5" x14ac:dyDescent="0.25">
      <c r="A119" s="12" t="s">
        <v>224</v>
      </c>
      <c r="B119" s="15"/>
      <c r="C119" s="15">
        <v>210000</v>
      </c>
      <c r="D119" s="19"/>
      <c r="E119" s="15"/>
      <c r="F119" s="19">
        <f t="shared" si="7"/>
        <v>0</v>
      </c>
      <c r="G119" s="16"/>
      <c r="H119" s="19"/>
      <c r="I119" s="16"/>
      <c r="J119" s="19"/>
    </row>
    <row r="120" spans="1:10" s="2" customFormat="1" ht="47.25" x14ac:dyDescent="0.25">
      <c r="A120" s="12" t="s">
        <v>75</v>
      </c>
      <c r="B120" s="15">
        <v>186.8</v>
      </c>
      <c r="C120" s="15">
        <v>147.69999999999999</v>
      </c>
      <c r="D120" s="19">
        <f t="shared" si="6"/>
        <v>79.068522483940029</v>
      </c>
      <c r="E120" s="15"/>
      <c r="F120" s="19">
        <f t="shared" si="7"/>
        <v>0</v>
      </c>
      <c r="G120" s="16"/>
      <c r="H120" s="19"/>
      <c r="I120" s="16"/>
      <c r="J120" s="19"/>
    </row>
    <row r="121" spans="1:10" s="2" customFormat="1" ht="47.25" x14ac:dyDescent="0.25">
      <c r="A121" s="12" t="s">
        <v>76</v>
      </c>
      <c r="B121" s="15">
        <v>6916.1</v>
      </c>
      <c r="C121" s="15">
        <v>5873.4</v>
      </c>
      <c r="D121" s="19">
        <f t="shared" si="6"/>
        <v>84.923584100866094</v>
      </c>
      <c r="E121" s="15">
        <v>5661.3</v>
      </c>
      <c r="F121" s="19">
        <f t="shared" si="7"/>
        <v>96.388803759321689</v>
      </c>
      <c r="G121" s="15">
        <v>6480.1</v>
      </c>
      <c r="H121" s="19">
        <f t="shared" si="8"/>
        <v>114.46310917987034</v>
      </c>
      <c r="I121" s="15">
        <v>6347.3</v>
      </c>
      <c r="J121" s="19">
        <f t="shared" si="9"/>
        <v>97.950648909739044</v>
      </c>
    </row>
    <row r="122" spans="1:10" s="2" customFormat="1" ht="47.25" x14ac:dyDescent="0.25">
      <c r="A122" s="12" t="s">
        <v>77</v>
      </c>
      <c r="B122" s="15">
        <v>6282.3</v>
      </c>
      <c r="C122" s="15">
        <v>5503.8</v>
      </c>
      <c r="D122" s="19">
        <f t="shared" si="6"/>
        <v>87.608041640800352</v>
      </c>
      <c r="E122" s="15"/>
      <c r="F122" s="19">
        <f t="shared" si="7"/>
        <v>0</v>
      </c>
      <c r="G122" s="16"/>
      <c r="H122" s="19"/>
      <c r="I122" s="16"/>
      <c r="J122" s="19"/>
    </row>
    <row r="123" spans="1:10" s="2" customFormat="1" ht="31.5" x14ac:dyDescent="0.25">
      <c r="A123" s="12" t="s">
        <v>78</v>
      </c>
      <c r="B123" s="15">
        <v>44184</v>
      </c>
      <c r="C123" s="15">
        <v>93471</v>
      </c>
      <c r="D123" s="19">
        <f t="shared" si="6"/>
        <v>211.54942965779466</v>
      </c>
      <c r="E123" s="15">
        <v>75550</v>
      </c>
      <c r="F123" s="19">
        <f t="shared" si="7"/>
        <v>80.827208438981074</v>
      </c>
      <c r="G123" s="16"/>
      <c r="H123" s="19">
        <f t="shared" si="8"/>
        <v>0</v>
      </c>
      <c r="I123" s="16"/>
      <c r="J123" s="19"/>
    </row>
    <row r="124" spans="1:10" s="2" customFormat="1" ht="47.25" x14ac:dyDescent="0.25">
      <c r="A124" s="12" t="s">
        <v>79</v>
      </c>
      <c r="B124" s="15">
        <v>2653641.5</v>
      </c>
      <c r="C124" s="15">
        <v>2355154.6</v>
      </c>
      <c r="D124" s="19">
        <f t="shared" si="6"/>
        <v>88.751800120702057</v>
      </c>
      <c r="E124" s="15"/>
      <c r="F124" s="19">
        <f t="shared" si="7"/>
        <v>0</v>
      </c>
      <c r="G124" s="16"/>
      <c r="H124" s="19"/>
      <c r="I124" s="16"/>
      <c r="J124" s="19"/>
    </row>
    <row r="125" spans="1:10" s="2" customFormat="1" ht="31.5" x14ac:dyDescent="0.25">
      <c r="A125" s="12" t="s">
        <v>80</v>
      </c>
      <c r="B125" s="15">
        <v>174891</v>
      </c>
      <c r="C125" s="15">
        <v>157150.29999999999</v>
      </c>
      <c r="D125" s="19">
        <f t="shared" si="6"/>
        <v>89.856138966556315</v>
      </c>
      <c r="E125" s="15">
        <v>145517.6</v>
      </c>
      <c r="F125" s="19">
        <f t="shared" si="7"/>
        <v>92.597723326013394</v>
      </c>
      <c r="G125" s="15">
        <v>157833.20000000001</v>
      </c>
      <c r="H125" s="19">
        <f t="shared" si="8"/>
        <v>108.46330615678103</v>
      </c>
      <c r="I125" s="15">
        <v>170646.5</v>
      </c>
      <c r="J125" s="19">
        <f t="shared" si="9"/>
        <v>108.11825395417441</v>
      </c>
    </row>
    <row r="126" spans="1:10" s="2" customFormat="1" ht="31.5" x14ac:dyDescent="0.25">
      <c r="A126" s="12" t="s">
        <v>225</v>
      </c>
      <c r="B126" s="15"/>
      <c r="C126" s="15">
        <v>165791.20000000001</v>
      </c>
      <c r="D126" s="19"/>
      <c r="E126" s="15">
        <v>164091.1</v>
      </c>
      <c r="F126" s="19">
        <f t="shared" si="7"/>
        <v>98.974553534807626</v>
      </c>
      <c r="G126" s="15">
        <v>164091.1</v>
      </c>
      <c r="H126" s="19">
        <f t="shared" si="8"/>
        <v>100</v>
      </c>
      <c r="I126" s="15">
        <v>164091.1</v>
      </c>
      <c r="J126" s="19">
        <f t="shared" si="9"/>
        <v>100</v>
      </c>
    </row>
    <row r="127" spans="1:10" s="2" customFormat="1" ht="47.25" x14ac:dyDescent="0.25">
      <c r="A127" s="12" t="s">
        <v>81</v>
      </c>
      <c r="B127" s="15">
        <v>70319.8</v>
      </c>
      <c r="C127" s="15"/>
      <c r="D127" s="19">
        <f t="shared" si="6"/>
        <v>0</v>
      </c>
      <c r="E127" s="15"/>
      <c r="F127" s="19"/>
      <c r="G127" s="16"/>
      <c r="H127" s="19"/>
      <c r="I127" s="16"/>
      <c r="J127" s="19"/>
    </row>
    <row r="128" spans="1:10" s="2" customFormat="1" ht="47.25" x14ac:dyDescent="0.25">
      <c r="A128" s="12" t="s">
        <v>82</v>
      </c>
      <c r="B128" s="15">
        <v>90344.9</v>
      </c>
      <c r="C128" s="15"/>
      <c r="D128" s="19">
        <f t="shared" si="6"/>
        <v>0</v>
      </c>
      <c r="E128" s="15"/>
      <c r="F128" s="19"/>
      <c r="G128" s="16"/>
      <c r="H128" s="19"/>
      <c r="I128" s="16"/>
      <c r="J128" s="19"/>
    </row>
    <row r="129" spans="1:10" s="2" customFormat="1" ht="31.5" x14ac:dyDescent="0.25">
      <c r="A129" s="12" t="s">
        <v>83</v>
      </c>
      <c r="B129" s="15">
        <v>77991.899999999994</v>
      </c>
      <c r="C129" s="15">
        <v>50113</v>
      </c>
      <c r="D129" s="19">
        <f t="shared" si="6"/>
        <v>64.254108439466151</v>
      </c>
      <c r="E129" s="15"/>
      <c r="F129" s="19">
        <f t="shared" si="7"/>
        <v>0</v>
      </c>
      <c r="G129" s="16"/>
      <c r="H129" s="19"/>
      <c r="I129" s="16"/>
      <c r="J129" s="19"/>
    </row>
    <row r="130" spans="1:10" s="2" customFormat="1" ht="31.5" x14ac:dyDescent="0.25">
      <c r="A130" s="12" t="s">
        <v>84</v>
      </c>
      <c r="B130" s="15">
        <v>6198.5</v>
      </c>
      <c r="C130" s="15">
        <v>4843.3</v>
      </c>
      <c r="D130" s="19">
        <f t="shared" si="6"/>
        <v>78.136645962732914</v>
      </c>
      <c r="E130" s="15"/>
      <c r="F130" s="19">
        <f t="shared" si="7"/>
        <v>0</v>
      </c>
      <c r="G130" s="16"/>
      <c r="H130" s="19"/>
      <c r="I130" s="16"/>
      <c r="J130" s="19"/>
    </row>
    <row r="131" spans="1:10" s="2" customFormat="1" ht="47.25" x14ac:dyDescent="0.25">
      <c r="A131" s="12" t="s">
        <v>162</v>
      </c>
      <c r="B131" s="15">
        <v>11061.5</v>
      </c>
      <c r="C131" s="15">
        <v>10631.4</v>
      </c>
      <c r="D131" s="19">
        <f t="shared" si="6"/>
        <v>96.111738914252129</v>
      </c>
      <c r="E131" s="15">
        <v>13077.6</v>
      </c>
      <c r="F131" s="19">
        <f t="shared" si="7"/>
        <v>123.00919916473842</v>
      </c>
      <c r="G131" s="16"/>
      <c r="H131" s="19">
        <f t="shared" si="8"/>
        <v>0</v>
      </c>
      <c r="I131" s="16"/>
      <c r="J131" s="19"/>
    </row>
    <row r="132" spans="1:10" s="2" customFormat="1" ht="15.75" x14ac:dyDescent="0.25">
      <c r="A132" s="12" t="s">
        <v>85</v>
      </c>
      <c r="B132" s="15">
        <v>41756.300000000003</v>
      </c>
      <c r="C132" s="15">
        <v>78432.3</v>
      </c>
      <c r="D132" s="19">
        <f t="shared" si="6"/>
        <v>187.83345267660209</v>
      </c>
      <c r="E132" s="15"/>
      <c r="F132" s="19">
        <f t="shared" si="7"/>
        <v>0</v>
      </c>
      <c r="G132" s="16"/>
      <c r="H132" s="19"/>
      <c r="I132" s="16"/>
      <c r="J132" s="19"/>
    </row>
    <row r="133" spans="1:10" s="2" customFormat="1" ht="47.25" x14ac:dyDescent="0.25">
      <c r="A133" s="12" t="s">
        <v>192</v>
      </c>
      <c r="B133" s="15">
        <v>234698.8</v>
      </c>
      <c r="C133" s="15"/>
      <c r="D133" s="19">
        <f t="shared" si="6"/>
        <v>0</v>
      </c>
      <c r="E133" s="15"/>
      <c r="F133" s="19"/>
      <c r="G133" s="16"/>
      <c r="H133" s="19"/>
      <c r="I133" s="16"/>
      <c r="J133" s="19"/>
    </row>
    <row r="134" spans="1:10" ht="63" x14ac:dyDescent="0.25">
      <c r="A134" s="12" t="s">
        <v>86</v>
      </c>
      <c r="B134" s="15">
        <v>41517.5</v>
      </c>
      <c r="C134" s="15">
        <v>19303.7</v>
      </c>
      <c r="D134" s="19">
        <f t="shared" si="6"/>
        <v>46.495333293189624</v>
      </c>
      <c r="E134" s="15"/>
      <c r="F134" s="19">
        <f t="shared" ref="F134:F194" si="10">+E134/C134*100</f>
        <v>0</v>
      </c>
      <c r="G134" s="15"/>
      <c r="H134" s="19"/>
      <c r="I134" s="15"/>
      <c r="J134" s="19"/>
    </row>
    <row r="135" spans="1:10" ht="31.5" x14ac:dyDescent="0.25">
      <c r="A135" s="12" t="s">
        <v>87</v>
      </c>
      <c r="B135" s="15">
        <v>195140.8</v>
      </c>
      <c r="C135" s="15">
        <v>202946.4</v>
      </c>
      <c r="D135" s="19">
        <f t="shared" si="6"/>
        <v>103.99998360158409</v>
      </c>
      <c r="E135" s="15"/>
      <c r="F135" s="19">
        <f t="shared" si="10"/>
        <v>0</v>
      </c>
      <c r="G135" s="15"/>
      <c r="H135" s="19"/>
      <c r="I135" s="15"/>
      <c r="J135" s="19"/>
    </row>
    <row r="136" spans="1:10" ht="31.5" x14ac:dyDescent="0.25">
      <c r="A136" s="12" t="s">
        <v>88</v>
      </c>
      <c r="B136" s="15">
        <v>100000</v>
      </c>
      <c r="C136" s="15">
        <v>100000</v>
      </c>
      <c r="D136" s="19">
        <f t="shared" si="6"/>
        <v>100</v>
      </c>
      <c r="E136" s="15">
        <v>100000</v>
      </c>
      <c r="F136" s="19">
        <f t="shared" si="10"/>
        <v>100</v>
      </c>
      <c r="G136" s="15">
        <v>100000</v>
      </c>
      <c r="H136" s="19">
        <f t="shared" ref="H136:H194" si="11">G136/E136*100</f>
        <v>100</v>
      </c>
      <c r="I136" s="15">
        <v>100000</v>
      </c>
      <c r="J136" s="19">
        <f t="shared" ref="J136:J194" si="12">+I136/G136*100</f>
        <v>100</v>
      </c>
    </row>
    <row r="137" spans="1:10" ht="31.5" x14ac:dyDescent="0.25">
      <c r="A137" s="12" t="s">
        <v>226</v>
      </c>
      <c r="B137" s="15"/>
      <c r="C137" s="15">
        <v>30000</v>
      </c>
      <c r="D137" s="19"/>
      <c r="E137" s="15"/>
      <c r="F137" s="19">
        <f t="shared" si="10"/>
        <v>0</v>
      </c>
      <c r="G137" s="15"/>
      <c r="H137" s="19"/>
      <c r="I137" s="15"/>
      <c r="J137" s="19"/>
    </row>
    <row r="138" spans="1:10" ht="31.5" x14ac:dyDescent="0.25">
      <c r="A138" s="12" t="s">
        <v>89</v>
      </c>
      <c r="B138" s="15">
        <v>16361.8</v>
      </c>
      <c r="C138" s="15">
        <v>39526.300000000003</v>
      </c>
      <c r="D138" s="19">
        <f t="shared" ref="D138:D202" si="13">+C138/B138*100</f>
        <v>241.5767213876224</v>
      </c>
      <c r="E138" s="15"/>
      <c r="F138" s="19">
        <f t="shared" si="10"/>
        <v>0</v>
      </c>
      <c r="G138" s="15"/>
      <c r="H138" s="19"/>
      <c r="I138" s="15"/>
      <c r="J138" s="19"/>
    </row>
    <row r="139" spans="1:10" ht="31.5" x14ac:dyDescent="0.25">
      <c r="A139" s="12" t="s">
        <v>90</v>
      </c>
      <c r="B139" s="15">
        <v>49207.1</v>
      </c>
      <c r="C139" s="15">
        <v>577446.80000000005</v>
      </c>
      <c r="D139" s="19">
        <f t="shared" si="13"/>
        <v>1173.5030107443845</v>
      </c>
      <c r="E139" s="15">
        <v>474710.4</v>
      </c>
      <c r="F139" s="19">
        <f t="shared" si="10"/>
        <v>82.208508212358268</v>
      </c>
      <c r="G139" s="15">
        <v>143042.5</v>
      </c>
      <c r="H139" s="19">
        <f t="shared" si="11"/>
        <v>30.132581885713901</v>
      </c>
      <c r="I139" s="15">
        <v>156472.79999999999</v>
      </c>
      <c r="J139" s="19">
        <f t="shared" si="12"/>
        <v>109.38902773651186</v>
      </c>
    </row>
    <row r="140" spans="1:10" ht="31.5" x14ac:dyDescent="0.25">
      <c r="A140" s="12" t="s">
        <v>227</v>
      </c>
      <c r="B140" s="15"/>
      <c r="C140" s="15">
        <v>22770</v>
      </c>
      <c r="D140" s="19"/>
      <c r="E140" s="15"/>
      <c r="F140" s="19">
        <f t="shared" si="10"/>
        <v>0</v>
      </c>
      <c r="G140" s="15"/>
      <c r="H140" s="19"/>
      <c r="I140" s="15"/>
      <c r="J140" s="19"/>
    </row>
    <row r="141" spans="1:10" ht="47.25" x14ac:dyDescent="0.25">
      <c r="A141" s="12" t="s">
        <v>91</v>
      </c>
      <c r="B141" s="15">
        <v>22278.6</v>
      </c>
      <c r="C141" s="15">
        <v>19676.900000000001</v>
      </c>
      <c r="D141" s="19">
        <f t="shared" si="13"/>
        <v>88.32197714398572</v>
      </c>
      <c r="E141" s="15">
        <v>22264.7</v>
      </c>
      <c r="F141" s="19">
        <f t="shared" si="10"/>
        <v>113.15146186645254</v>
      </c>
      <c r="G141" s="15">
        <v>24138.5</v>
      </c>
      <c r="H141" s="19">
        <f t="shared" si="11"/>
        <v>108.41601279154895</v>
      </c>
      <c r="I141" s="15">
        <v>24138.5</v>
      </c>
      <c r="J141" s="19">
        <f t="shared" si="12"/>
        <v>100</v>
      </c>
    </row>
    <row r="142" spans="1:10" ht="31.5" x14ac:dyDescent="0.25">
      <c r="A142" s="12" t="s">
        <v>163</v>
      </c>
      <c r="B142" s="15">
        <v>5025</v>
      </c>
      <c r="C142" s="15">
        <v>15000</v>
      </c>
      <c r="D142" s="19">
        <f t="shared" si="13"/>
        <v>298.50746268656718</v>
      </c>
      <c r="E142" s="15"/>
      <c r="F142" s="19">
        <f t="shared" si="10"/>
        <v>0</v>
      </c>
      <c r="G142" s="15"/>
      <c r="H142" s="19"/>
      <c r="I142" s="15"/>
      <c r="J142" s="19"/>
    </row>
    <row r="143" spans="1:10" ht="47.25" x14ac:dyDescent="0.25">
      <c r="A143" s="12" t="s">
        <v>228</v>
      </c>
      <c r="B143" s="15"/>
      <c r="C143" s="15">
        <v>26634.5</v>
      </c>
      <c r="D143" s="19"/>
      <c r="E143" s="15"/>
      <c r="F143" s="19">
        <f t="shared" si="10"/>
        <v>0</v>
      </c>
      <c r="G143" s="15"/>
      <c r="H143" s="19"/>
      <c r="I143" s="15"/>
      <c r="J143" s="19"/>
    </row>
    <row r="144" spans="1:10" ht="31.5" x14ac:dyDescent="0.25">
      <c r="A144" s="12" t="s">
        <v>229</v>
      </c>
      <c r="B144" s="15"/>
      <c r="C144" s="15">
        <v>7920</v>
      </c>
      <c r="D144" s="19"/>
      <c r="E144" s="15"/>
      <c r="F144" s="19">
        <f t="shared" si="10"/>
        <v>0</v>
      </c>
      <c r="G144" s="15"/>
      <c r="H144" s="19"/>
      <c r="I144" s="15"/>
      <c r="J144" s="19"/>
    </row>
    <row r="145" spans="1:10" ht="31.5" x14ac:dyDescent="0.25">
      <c r="A145" s="12" t="s">
        <v>92</v>
      </c>
      <c r="B145" s="15">
        <v>120972.6</v>
      </c>
      <c r="C145" s="15">
        <v>106028.5</v>
      </c>
      <c r="D145" s="19">
        <f t="shared" si="13"/>
        <v>87.646706774922578</v>
      </c>
      <c r="E145" s="15">
        <v>34328.9</v>
      </c>
      <c r="F145" s="19">
        <f t="shared" si="10"/>
        <v>32.377049566861743</v>
      </c>
      <c r="G145" s="15">
        <v>33209</v>
      </c>
      <c r="H145" s="19">
        <f t="shared" si="11"/>
        <v>96.73773409576188</v>
      </c>
      <c r="I145" s="15">
        <v>33209</v>
      </c>
      <c r="J145" s="19">
        <f t="shared" si="12"/>
        <v>100</v>
      </c>
    </row>
    <row r="146" spans="1:10" s="23" customFormat="1" ht="31.5" x14ac:dyDescent="0.25">
      <c r="A146" s="12" t="s">
        <v>243</v>
      </c>
      <c r="B146" s="15"/>
      <c r="C146" s="15"/>
      <c r="D146" s="19"/>
      <c r="E146" s="15"/>
      <c r="F146" s="19"/>
      <c r="G146" s="15">
        <v>38356</v>
      </c>
      <c r="H146" s="19"/>
      <c r="I146" s="15">
        <v>38356</v>
      </c>
      <c r="J146" s="19">
        <f t="shared" si="12"/>
        <v>100</v>
      </c>
    </row>
    <row r="147" spans="1:10" ht="31.5" x14ac:dyDescent="0.25">
      <c r="A147" s="12" t="s">
        <v>93</v>
      </c>
      <c r="B147" s="15">
        <v>567385.69999999995</v>
      </c>
      <c r="C147" s="15">
        <v>356878.6</v>
      </c>
      <c r="D147" s="19">
        <f t="shared" si="13"/>
        <v>62.898765337230031</v>
      </c>
      <c r="E147" s="15">
        <v>207618</v>
      </c>
      <c r="F147" s="19">
        <f t="shared" si="10"/>
        <v>58.176085649293633</v>
      </c>
      <c r="G147" s="15"/>
      <c r="H147" s="19">
        <f t="shared" si="11"/>
        <v>0</v>
      </c>
      <c r="I147" s="15"/>
      <c r="J147" s="19"/>
    </row>
    <row r="148" spans="1:10" ht="63" x14ac:dyDescent="0.25">
      <c r="A148" s="12" t="s">
        <v>94</v>
      </c>
      <c r="B148" s="15">
        <v>36827.199999999997</v>
      </c>
      <c r="C148" s="15">
        <v>39204.1</v>
      </c>
      <c r="D148" s="19">
        <f t="shared" si="13"/>
        <v>106.454196897945</v>
      </c>
      <c r="E148" s="15">
        <v>133627.9</v>
      </c>
      <c r="F148" s="19">
        <f t="shared" si="10"/>
        <v>340.85184967898766</v>
      </c>
      <c r="G148" s="15"/>
      <c r="H148" s="19">
        <f t="shared" si="11"/>
        <v>0</v>
      </c>
      <c r="I148" s="15"/>
      <c r="J148" s="19"/>
    </row>
    <row r="149" spans="1:10" s="18" customFormat="1" ht="31.5" x14ac:dyDescent="0.25">
      <c r="A149" s="12" t="s">
        <v>241</v>
      </c>
      <c r="B149" s="15"/>
      <c r="C149" s="15"/>
      <c r="D149" s="19"/>
      <c r="E149" s="15">
        <v>11880</v>
      </c>
      <c r="F149" s="19"/>
      <c r="G149" s="15">
        <v>181170</v>
      </c>
      <c r="H149" s="19">
        <f t="shared" si="11"/>
        <v>1525</v>
      </c>
      <c r="I149" s="15">
        <v>43560</v>
      </c>
      <c r="J149" s="19">
        <f t="shared" si="12"/>
        <v>24.043715846994534</v>
      </c>
    </row>
    <row r="150" spans="1:10" ht="63" x14ac:dyDescent="0.25">
      <c r="A150" s="12" t="s">
        <v>164</v>
      </c>
      <c r="B150" s="15">
        <v>86754.016799999998</v>
      </c>
      <c r="C150" s="15">
        <v>62574.362930000003</v>
      </c>
      <c r="D150" s="19">
        <f t="shared" si="13"/>
        <v>72.128490689090498</v>
      </c>
      <c r="E150" s="15">
        <v>45777.4</v>
      </c>
      <c r="F150" s="19">
        <f t="shared" si="10"/>
        <v>73.156797538969371</v>
      </c>
      <c r="G150" s="15">
        <v>25488.799999999999</v>
      </c>
      <c r="H150" s="19">
        <f t="shared" si="11"/>
        <v>55.679876969858491</v>
      </c>
      <c r="I150" s="15"/>
      <c r="J150" s="19">
        <f t="shared" si="12"/>
        <v>0</v>
      </c>
    </row>
    <row r="151" spans="1:10" ht="31.5" x14ac:dyDescent="0.25">
      <c r="A151" s="12" t="s">
        <v>230</v>
      </c>
      <c r="B151" s="15"/>
      <c r="C151" s="15">
        <v>10929.6</v>
      </c>
      <c r="D151" s="19"/>
      <c r="E151" s="15"/>
      <c r="F151" s="19">
        <f t="shared" si="10"/>
        <v>0</v>
      </c>
      <c r="G151" s="15"/>
      <c r="H151" s="19"/>
      <c r="I151" s="15"/>
      <c r="J151" s="19"/>
    </row>
    <row r="152" spans="1:10" ht="63" x14ac:dyDescent="0.25">
      <c r="A152" s="12" t="s">
        <v>193</v>
      </c>
      <c r="B152" s="15">
        <v>16242.5</v>
      </c>
      <c r="C152" s="15"/>
      <c r="D152" s="19">
        <f t="shared" si="13"/>
        <v>0</v>
      </c>
      <c r="E152" s="15"/>
      <c r="F152" s="19"/>
      <c r="G152" s="15"/>
      <c r="H152" s="19"/>
      <c r="I152" s="15"/>
      <c r="J152" s="19"/>
    </row>
    <row r="153" spans="1:10" ht="47.25" x14ac:dyDescent="0.25">
      <c r="A153" s="12" t="s">
        <v>231</v>
      </c>
      <c r="B153" s="15"/>
      <c r="C153" s="15">
        <v>571699.80000000005</v>
      </c>
      <c r="D153" s="19"/>
      <c r="E153" s="15">
        <v>192027.4</v>
      </c>
      <c r="F153" s="19">
        <f t="shared" si="10"/>
        <v>33.588852051373813</v>
      </c>
      <c r="G153" s="15">
        <v>1000000</v>
      </c>
      <c r="H153" s="19">
        <f t="shared" si="11"/>
        <v>520.75901668199435</v>
      </c>
      <c r="I153" s="15">
        <v>1402487.3</v>
      </c>
      <c r="J153" s="19">
        <f t="shared" si="12"/>
        <v>140.24872999999999</v>
      </c>
    </row>
    <row r="154" spans="1:10" ht="78.75" x14ac:dyDescent="0.25">
      <c r="A154" s="12" t="s">
        <v>95</v>
      </c>
      <c r="B154" s="15">
        <v>578633.69999999995</v>
      </c>
      <c r="C154" s="15">
        <v>633116.4</v>
      </c>
      <c r="D154" s="19">
        <f t="shared" si="13"/>
        <v>109.41574954932629</v>
      </c>
      <c r="E154" s="15"/>
      <c r="F154" s="19">
        <f t="shared" si="10"/>
        <v>0</v>
      </c>
      <c r="G154" s="15"/>
      <c r="H154" s="19"/>
      <c r="I154" s="15"/>
      <c r="J154" s="19"/>
    </row>
    <row r="155" spans="1:10" ht="78.75" x14ac:dyDescent="0.25">
      <c r="A155" s="12" t="s">
        <v>165</v>
      </c>
      <c r="B155" s="15">
        <v>222552.8</v>
      </c>
      <c r="C155" s="15">
        <v>535414.30000000005</v>
      </c>
      <c r="D155" s="19">
        <f t="shared" si="13"/>
        <v>240.57855034850161</v>
      </c>
      <c r="E155" s="15"/>
      <c r="F155" s="19">
        <f t="shared" si="10"/>
        <v>0</v>
      </c>
      <c r="G155" s="15"/>
      <c r="H155" s="19"/>
      <c r="I155" s="15"/>
      <c r="J155" s="19"/>
    </row>
    <row r="156" spans="1:10" ht="47.25" x14ac:dyDescent="0.25">
      <c r="A156" s="12" t="s">
        <v>96</v>
      </c>
      <c r="B156" s="15">
        <v>313098.7</v>
      </c>
      <c r="C156" s="15">
        <v>0</v>
      </c>
      <c r="D156" s="19">
        <f t="shared" si="13"/>
        <v>0</v>
      </c>
      <c r="E156" s="15"/>
      <c r="F156" s="19"/>
      <c r="G156" s="15"/>
      <c r="H156" s="19"/>
      <c r="I156" s="15"/>
      <c r="J156" s="19"/>
    </row>
    <row r="157" spans="1:10" ht="31.5" x14ac:dyDescent="0.25">
      <c r="A157" s="12" t="s">
        <v>232</v>
      </c>
      <c r="B157" s="15"/>
      <c r="C157" s="15">
        <v>300000</v>
      </c>
      <c r="D157" s="19"/>
      <c r="E157" s="15"/>
      <c r="F157" s="19">
        <f t="shared" si="10"/>
        <v>0</v>
      </c>
      <c r="G157" s="15"/>
      <c r="H157" s="19"/>
      <c r="I157" s="15"/>
      <c r="J157" s="19"/>
    </row>
    <row r="158" spans="1:10" ht="15.75" x14ac:dyDescent="0.25">
      <c r="A158" s="12" t="s">
        <v>194</v>
      </c>
      <c r="B158" s="15">
        <v>749.8</v>
      </c>
      <c r="C158" s="15">
        <v>9263.7999999999993</v>
      </c>
      <c r="D158" s="8">
        <f t="shared" si="13"/>
        <v>1235.5028007468657</v>
      </c>
      <c r="E158" s="15"/>
      <c r="F158" s="8">
        <f t="shared" si="10"/>
        <v>0</v>
      </c>
      <c r="G158" s="15"/>
      <c r="H158" s="8"/>
      <c r="I158" s="15"/>
      <c r="J158" s="8"/>
    </row>
    <row r="159" spans="1:10" s="2" customFormat="1" ht="15.75" x14ac:dyDescent="0.25">
      <c r="A159" s="13" t="s">
        <v>175</v>
      </c>
      <c r="B159" s="16">
        <f>SUM(B160:B176)</f>
        <v>1485375.4560000002</v>
      </c>
      <c r="C159" s="16">
        <f>SUM(C160:C176)</f>
        <v>1465471.0999999999</v>
      </c>
      <c r="D159" s="22">
        <f t="shared" si="13"/>
        <v>98.659978127442528</v>
      </c>
      <c r="E159" s="16">
        <f>SUM(E160:E176)</f>
        <v>483288.8</v>
      </c>
      <c r="F159" s="22">
        <f t="shared" si="10"/>
        <v>32.978391726728695</v>
      </c>
      <c r="G159" s="16">
        <f>SUM(G160:G176)</f>
        <v>492056.1</v>
      </c>
      <c r="H159" s="22">
        <f t="shared" si="11"/>
        <v>101.81409128454871</v>
      </c>
      <c r="I159" s="16">
        <f>SUM(I160:I176)</f>
        <v>493128.7</v>
      </c>
      <c r="J159" s="22">
        <f t="shared" si="12"/>
        <v>100.21798327467133</v>
      </c>
    </row>
    <row r="160" spans="1:10" ht="47.25" x14ac:dyDescent="0.25">
      <c r="A160" s="12" t="s">
        <v>195</v>
      </c>
      <c r="B160" s="15">
        <v>25992.799999999999</v>
      </c>
      <c r="C160" s="15">
        <v>32153.9</v>
      </c>
      <c r="D160" s="19">
        <f t="shared" si="13"/>
        <v>123.70310239758705</v>
      </c>
      <c r="E160" s="15">
        <v>36059.699999999997</v>
      </c>
      <c r="F160" s="19">
        <f t="shared" si="10"/>
        <v>112.14720453817419</v>
      </c>
      <c r="G160" s="15">
        <v>39791.4</v>
      </c>
      <c r="H160" s="19">
        <f t="shared" si="11"/>
        <v>110.34867178595498</v>
      </c>
      <c r="I160" s="15">
        <v>41335.300000000003</v>
      </c>
      <c r="J160" s="19">
        <f t="shared" si="12"/>
        <v>103.87998411717105</v>
      </c>
    </row>
    <row r="161" spans="1:10" ht="47.25" x14ac:dyDescent="0.25">
      <c r="A161" s="12" t="s">
        <v>97</v>
      </c>
      <c r="B161" s="15">
        <v>630.1</v>
      </c>
      <c r="C161" s="15">
        <v>465.2</v>
      </c>
      <c r="D161" s="19">
        <f t="shared" si="13"/>
        <v>73.829550864942078</v>
      </c>
      <c r="E161" s="15">
        <v>479.3</v>
      </c>
      <c r="F161" s="19">
        <f t="shared" si="10"/>
        <v>103.03095442820293</v>
      </c>
      <c r="G161" s="15">
        <v>5850.2</v>
      </c>
      <c r="H161" s="19">
        <f t="shared" si="11"/>
        <v>1220.5716670143959</v>
      </c>
      <c r="I161" s="15">
        <v>640</v>
      </c>
      <c r="J161" s="19">
        <f t="shared" si="12"/>
        <v>10.939796930019487</v>
      </c>
    </row>
    <row r="162" spans="1:10" ht="47.25" x14ac:dyDescent="0.25">
      <c r="A162" s="12" t="s">
        <v>233</v>
      </c>
      <c r="B162" s="15"/>
      <c r="C162" s="15">
        <v>19500</v>
      </c>
      <c r="D162" s="19"/>
      <c r="E162" s="15">
        <v>4500</v>
      </c>
      <c r="F162" s="19">
        <f t="shared" si="10"/>
        <v>23.076923076923077</v>
      </c>
      <c r="G162" s="15"/>
      <c r="H162" s="19">
        <f t="shared" si="11"/>
        <v>0</v>
      </c>
      <c r="I162" s="15"/>
      <c r="J162" s="19"/>
    </row>
    <row r="163" spans="1:10" ht="31.5" x14ac:dyDescent="0.25">
      <c r="A163" s="12" t="s">
        <v>98</v>
      </c>
      <c r="B163" s="15">
        <v>5801.1</v>
      </c>
      <c r="C163" s="15">
        <v>9240.7000000000007</v>
      </c>
      <c r="D163" s="19">
        <f t="shared" si="13"/>
        <v>159.29220320284085</v>
      </c>
      <c r="E163" s="15">
        <v>9185.4</v>
      </c>
      <c r="F163" s="19">
        <f t="shared" si="10"/>
        <v>99.40156048784182</v>
      </c>
      <c r="G163" s="15">
        <v>8767</v>
      </c>
      <c r="H163" s="19">
        <f t="shared" si="11"/>
        <v>95.444945239183937</v>
      </c>
      <c r="I163" s="15">
        <v>8767</v>
      </c>
      <c r="J163" s="19">
        <f t="shared" si="12"/>
        <v>100</v>
      </c>
    </row>
    <row r="164" spans="1:10" ht="31.5" x14ac:dyDescent="0.25">
      <c r="A164" s="12" t="s">
        <v>99</v>
      </c>
      <c r="B164" s="15">
        <v>244431.2</v>
      </c>
      <c r="C164" s="15">
        <v>225882.9</v>
      </c>
      <c r="D164" s="19">
        <f t="shared" si="13"/>
        <v>92.411647940197483</v>
      </c>
      <c r="E164" s="15"/>
      <c r="F164" s="19">
        <f t="shared" si="10"/>
        <v>0</v>
      </c>
      <c r="G164" s="15"/>
      <c r="H164" s="19"/>
      <c r="I164" s="15"/>
      <c r="J164" s="19"/>
    </row>
    <row r="165" spans="1:10" ht="47.25" x14ac:dyDescent="0.25">
      <c r="A165" s="12" t="s">
        <v>196</v>
      </c>
      <c r="B165" s="15">
        <v>6056.2</v>
      </c>
      <c r="C165" s="15">
        <v>3862.9</v>
      </c>
      <c r="D165" s="19">
        <f t="shared" si="13"/>
        <v>63.784221128760606</v>
      </c>
      <c r="E165" s="15">
        <v>5634.4</v>
      </c>
      <c r="F165" s="19">
        <f t="shared" si="10"/>
        <v>145.85932848378161</v>
      </c>
      <c r="G165" s="15">
        <v>5795.4</v>
      </c>
      <c r="H165" s="19">
        <f t="shared" si="11"/>
        <v>102.85744711060627</v>
      </c>
      <c r="I165" s="15">
        <v>5460.2</v>
      </c>
      <c r="J165" s="19">
        <f t="shared" si="12"/>
        <v>94.216102426062051</v>
      </c>
    </row>
    <row r="166" spans="1:10" ht="63" x14ac:dyDescent="0.25">
      <c r="A166" s="12" t="s">
        <v>197</v>
      </c>
      <c r="B166" s="15">
        <v>44317.5</v>
      </c>
      <c r="C166" s="15">
        <v>10132.6</v>
      </c>
      <c r="D166" s="19">
        <f t="shared" si="13"/>
        <v>22.863654312630452</v>
      </c>
      <c r="E166" s="15">
        <v>13945.1</v>
      </c>
      <c r="F166" s="19">
        <f t="shared" si="10"/>
        <v>137.62607820302784</v>
      </c>
      <c r="G166" s="15">
        <v>13868.7</v>
      </c>
      <c r="H166" s="19">
        <f t="shared" si="11"/>
        <v>99.452137309879461</v>
      </c>
      <c r="I166" s="15">
        <v>14031.8</v>
      </c>
      <c r="J166" s="19">
        <f t="shared" si="12"/>
        <v>101.17602947644696</v>
      </c>
    </row>
    <row r="167" spans="1:10" ht="47.25" x14ac:dyDescent="0.25">
      <c r="A167" s="12" t="s">
        <v>100</v>
      </c>
      <c r="B167" s="15">
        <v>7300.6559999999999</v>
      </c>
      <c r="C167" s="15">
        <v>8630.1</v>
      </c>
      <c r="D167" s="19">
        <f t="shared" si="13"/>
        <v>118.20992524507388</v>
      </c>
      <c r="E167" s="21"/>
      <c r="F167" s="19">
        <f t="shared" si="10"/>
        <v>0</v>
      </c>
      <c r="G167" s="21"/>
      <c r="H167" s="19"/>
      <c r="I167" s="21"/>
      <c r="J167" s="19"/>
    </row>
    <row r="168" spans="1:10" ht="63" x14ac:dyDescent="0.25">
      <c r="A168" s="12" t="s">
        <v>101</v>
      </c>
      <c r="B168" s="15"/>
      <c r="C168" s="15">
        <v>121.2</v>
      </c>
      <c r="D168" s="19"/>
      <c r="E168" s="15"/>
      <c r="F168" s="19">
        <f t="shared" si="10"/>
        <v>0</v>
      </c>
      <c r="G168" s="15"/>
      <c r="H168" s="19"/>
      <c r="I168" s="15"/>
      <c r="J168" s="19"/>
    </row>
    <row r="169" spans="1:10" ht="31.5" x14ac:dyDescent="0.25">
      <c r="A169" s="12" t="s">
        <v>102</v>
      </c>
      <c r="B169" s="15">
        <v>194711.6</v>
      </c>
      <c r="C169" s="15">
        <v>151141.1</v>
      </c>
      <c r="D169" s="19">
        <f t="shared" si="13"/>
        <v>77.623058924070264</v>
      </c>
      <c r="E169" s="15">
        <v>127473.8</v>
      </c>
      <c r="F169" s="19">
        <f t="shared" si="10"/>
        <v>84.340923812252257</v>
      </c>
      <c r="G169" s="15">
        <v>125464.6</v>
      </c>
      <c r="H169" s="19">
        <f t="shared" si="11"/>
        <v>98.423832975874262</v>
      </c>
      <c r="I169" s="15">
        <v>125464.6</v>
      </c>
      <c r="J169" s="19">
        <f t="shared" si="12"/>
        <v>100</v>
      </c>
    </row>
    <row r="170" spans="1:10" ht="47.25" x14ac:dyDescent="0.25">
      <c r="A170" s="12" t="s">
        <v>234</v>
      </c>
      <c r="B170" s="15">
        <v>316920.40000000002</v>
      </c>
      <c r="C170" s="15">
        <v>330807.40000000002</v>
      </c>
      <c r="D170" s="19">
        <f t="shared" si="13"/>
        <v>104.38185740015473</v>
      </c>
      <c r="E170" s="15">
        <v>286011.09999999998</v>
      </c>
      <c r="F170" s="19">
        <f t="shared" si="10"/>
        <v>86.45849518481144</v>
      </c>
      <c r="G170" s="15">
        <v>292518.8</v>
      </c>
      <c r="H170" s="19">
        <f t="shared" si="11"/>
        <v>102.27533127210798</v>
      </c>
      <c r="I170" s="15">
        <v>297429.8</v>
      </c>
      <c r="J170" s="19">
        <f t="shared" si="12"/>
        <v>101.67886645234425</v>
      </c>
    </row>
    <row r="171" spans="1:10" ht="31.5" x14ac:dyDescent="0.25">
      <c r="A171" s="12" t="s">
        <v>104</v>
      </c>
      <c r="B171" s="15">
        <v>325103.40000000002</v>
      </c>
      <c r="C171" s="15">
        <v>277566</v>
      </c>
      <c r="D171" s="19">
        <f t="shared" si="13"/>
        <v>85.377759814262163</v>
      </c>
      <c r="E171" s="15"/>
      <c r="F171" s="19">
        <f t="shared" si="10"/>
        <v>0</v>
      </c>
      <c r="G171" s="15"/>
      <c r="H171" s="19"/>
      <c r="I171" s="15"/>
      <c r="J171" s="19"/>
    </row>
    <row r="172" spans="1:10" ht="31.5" x14ac:dyDescent="0.25">
      <c r="A172" s="12" t="s">
        <v>105</v>
      </c>
      <c r="B172" s="15">
        <v>40399.199999999997</v>
      </c>
      <c r="C172" s="15">
        <v>37745.9</v>
      </c>
      <c r="D172" s="19">
        <f t="shared" si="13"/>
        <v>93.432295689023562</v>
      </c>
      <c r="E172" s="15"/>
      <c r="F172" s="19">
        <f t="shared" si="10"/>
        <v>0</v>
      </c>
      <c r="G172" s="15"/>
      <c r="H172" s="19"/>
      <c r="I172" s="15"/>
      <c r="J172" s="19"/>
    </row>
    <row r="173" spans="1:10" ht="31.5" x14ac:dyDescent="0.25">
      <c r="A173" s="12" t="s">
        <v>103</v>
      </c>
      <c r="B173" s="15">
        <v>82.2</v>
      </c>
      <c r="C173" s="15"/>
      <c r="D173" s="19">
        <f t="shared" si="13"/>
        <v>0</v>
      </c>
      <c r="E173" s="15"/>
      <c r="F173" s="19"/>
      <c r="G173" s="15"/>
      <c r="H173" s="19"/>
      <c r="I173" s="15"/>
      <c r="J173" s="19"/>
    </row>
    <row r="174" spans="1:10" ht="63" x14ac:dyDescent="0.25">
      <c r="A174" s="12" t="s">
        <v>106</v>
      </c>
      <c r="B174" s="15">
        <v>27636.400000000001</v>
      </c>
      <c r="C174" s="15">
        <v>70779.5</v>
      </c>
      <c r="D174" s="19">
        <f t="shared" si="13"/>
        <v>256.10969590829484</v>
      </c>
      <c r="E174" s="15"/>
      <c r="F174" s="19">
        <f t="shared" si="10"/>
        <v>0</v>
      </c>
      <c r="G174" s="15"/>
      <c r="H174" s="19"/>
      <c r="I174" s="15"/>
      <c r="J174" s="19"/>
    </row>
    <row r="175" spans="1:10" ht="78.75" x14ac:dyDescent="0.25">
      <c r="A175" s="12" t="s">
        <v>107</v>
      </c>
      <c r="B175" s="15">
        <v>184720.1</v>
      </c>
      <c r="C175" s="15">
        <v>221550.7</v>
      </c>
      <c r="D175" s="19">
        <f t="shared" si="13"/>
        <v>119.93859899382903</v>
      </c>
      <c r="E175" s="15"/>
      <c r="F175" s="19">
        <f t="shared" si="10"/>
        <v>0</v>
      </c>
      <c r="G175" s="15"/>
      <c r="H175" s="19"/>
      <c r="I175" s="15"/>
      <c r="J175" s="19"/>
    </row>
    <row r="176" spans="1:10" ht="15.75" x14ac:dyDescent="0.25">
      <c r="A176" s="12" t="s">
        <v>108</v>
      </c>
      <c r="B176" s="15">
        <v>61272.6</v>
      </c>
      <c r="C176" s="15">
        <v>65891</v>
      </c>
      <c r="D176" s="19">
        <f t="shared" si="13"/>
        <v>107.53746372766946</v>
      </c>
      <c r="E176" s="15"/>
      <c r="F176" s="19">
        <f t="shared" si="10"/>
        <v>0</v>
      </c>
      <c r="G176" s="15"/>
      <c r="H176" s="19"/>
      <c r="I176" s="15"/>
      <c r="J176" s="19"/>
    </row>
    <row r="177" spans="1:10" s="2" customFormat="1" ht="15.75" x14ac:dyDescent="0.25">
      <c r="A177" s="13" t="s">
        <v>176</v>
      </c>
      <c r="B177" s="16">
        <f>SUM(B178:B200)</f>
        <v>6238228.3107000003</v>
      </c>
      <c r="C177" s="16">
        <f>SUM(C178:C200)</f>
        <v>1057818</v>
      </c>
      <c r="D177" s="22">
        <f t="shared" si="13"/>
        <v>16.957026054746958</v>
      </c>
      <c r="E177" s="16">
        <f>SUM(E178:E200)</f>
        <v>95661.2</v>
      </c>
      <c r="F177" s="22">
        <f t="shared" si="10"/>
        <v>9.0432569685900592</v>
      </c>
      <c r="G177" s="16">
        <f>SUM(G178:G200)</f>
        <v>53612.200000000004</v>
      </c>
      <c r="H177" s="22">
        <f t="shared" si="11"/>
        <v>56.043829682253623</v>
      </c>
      <c r="I177" s="16">
        <f>SUM(I178:I200)</f>
        <v>53612.200000000004</v>
      </c>
      <c r="J177" s="22">
        <f t="shared" si="12"/>
        <v>100</v>
      </c>
    </row>
    <row r="178" spans="1:10" ht="110.25" x14ac:dyDescent="0.25">
      <c r="A178" s="12" t="s">
        <v>235</v>
      </c>
      <c r="B178" s="15"/>
      <c r="C178" s="15">
        <v>7872.7</v>
      </c>
      <c r="D178" s="19"/>
      <c r="E178" s="15"/>
      <c r="F178" s="19">
        <f t="shared" si="10"/>
        <v>0</v>
      </c>
      <c r="G178" s="15"/>
      <c r="H178" s="19"/>
      <c r="I178" s="15"/>
      <c r="J178" s="19"/>
    </row>
    <row r="179" spans="1:10" ht="47.25" x14ac:dyDescent="0.25">
      <c r="A179" s="12" t="s">
        <v>109</v>
      </c>
      <c r="B179" s="15">
        <v>18970.900000000001</v>
      </c>
      <c r="C179" s="15">
        <v>30275.200000000001</v>
      </c>
      <c r="D179" s="19">
        <f t="shared" si="13"/>
        <v>159.58757887079685</v>
      </c>
      <c r="E179" s="15">
        <v>30975</v>
      </c>
      <c r="F179" s="19">
        <f t="shared" si="10"/>
        <v>102.31146284747912</v>
      </c>
      <c r="G179" s="15"/>
      <c r="H179" s="19">
        <f t="shared" si="11"/>
        <v>0</v>
      </c>
      <c r="I179" s="15"/>
      <c r="J179" s="19"/>
    </row>
    <row r="180" spans="1:10" ht="47.25" x14ac:dyDescent="0.25">
      <c r="A180" s="12" t="s">
        <v>110</v>
      </c>
      <c r="B180" s="15">
        <v>10521.6</v>
      </c>
      <c r="C180" s="15">
        <v>11071.2</v>
      </c>
      <c r="D180" s="19">
        <f t="shared" si="13"/>
        <v>105.22354014598541</v>
      </c>
      <c r="E180" s="15">
        <v>11071</v>
      </c>
      <c r="F180" s="19">
        <f t="shared" si="10"/>
        <v>99.998193511091841</v>
      </c>
      <c r="G180" s="15"/>
      <c r="H180" s="19">
        <f t="shared" si="11"/>
        <v>0</v>
      </c>
      <c r="I180" s="15"/>
      <c r="J180" s="19"/>
    </row>
    <row r="181" spans="1:10" ht="31.5" x14ac:dyDescent="0.25">
      <c r="A181" s="12" t="s">
        <v>111</v>
      </c>
      <c r="B181" s="15">
        <v>53278.8</v>
      </c>
      <c r="C181" s="15">
        <v>54358.2</v>
      </c>
      <c r="D181" s="19">
        <f t="shared" si="13"/>
        <v>102.02594653032723</v>
      </c>
      <c r="E181" s="15">
        <v>53546.400000000001</v>
      </c>
      <c r="F181" s="19">
        <f t="shared" si="10"/>
        <v>98.506573065333285</v>
      </c>
      <c r="G181" s="15">
        <v>53546.400000000001</v>
      </c>
      <c r="H181" s="19">
        <f t="shared" si="11"/>
        <v>100</v>
      </c>
      <c r="I181" s="15">
        <v>53546.400000000001</v>
      </c>
      <c r="J181" s="19">
        <f t="shared" si="12"/>
        <v>100</v>
      </c>
    </row>
    <row r="182" spans="1:10" ht="47.25" x14ac:dyDescent="0.25">
      <c r="A182" s="12" t="s">
        <v>112</v>
      </c>
      <c r="B182" s="15">
        <v>12491.5</v>
      </c>
      <c r="C182" s="15"/>
      <c r="D182" s="19">
        <f t="shared" si="13"/>
        <v>0</v>
      </c>
      <c r="E182" s="15"/>
      <c r="F182" s="19"/>
      <c r="G182" s="15"/>
      <c r="H182" s="19"/>
      <c r="I182" s="15"/>
      <c r="J182" s="19"/>
    </row>
    <row r="183" spans="1:10" ht="47.25" x14ac:dyDescent="0.25">
      <c r="A183" s="12" t="s">
        <v>113</v>
      </c>
      <c r="B183" s="15">
        <v>19984.900000000001</v>
      </c>
      <c r="C183" s="15"/>
      <c r="D183" s="19">
        <f t="shared" si="13"/>
        <v>0</v>
      </c>
      <c r="E183" s="15"/>
      <c r="F183" s="19"/>
      <c r="G183" s="15"/>
      <c r="H183" s="19"/>
      <c r="I183" s="15"/>
      <c r="J183" s="19"/>
    </row>
    <row r="184" spans="1:10" ht="141.75" x14ac:dyDescent="0.25">
      <c r="A184" s="12" t="s">
        <v>236</v>
      </c>
      <c r="B184" s="15">
        <v>622.70000000000005</v>
      </c>
      <c r="C184" s="15">
        <v>480.6</v>
      </c>
      <c r="D184" s="19">
        <f t="shared" si="13"/>
        <v>77.180022482736462</v>
      </c>
      <c r="E184" s="15"/>
      <c r="F184" s="19">
        <f t="shared" si="10"/>
        <v>0</v>
      </c>
      <c r="G184" s="15"/>
      <c r="H184" s="19"/>
      <c r="I184" s="15"/>
      <c r="J184" s="19"/>
    </row>
    <row r="185" spans="1:10" ht="63" x14ac:dyDescent="0.25">
      <c r="A185" s="12" t="s">
        <v>198</v>
      </c>
      <c r="B185" s="15">
        <v>1465.4</v>
      </c>
      <c r="C185" s="15"/>
      <c r="D185" s="19">
        <f t="shared" si="13"/>
        <v>0</v>
      </c>
      <c r="E185" s="15"/>
      <c r="F185" s="19"/>
      <c r="G185" s="15"/>
      <c r="H185" s="19"/>
      <c r="I185" s="15"/>
      <c r="J185" s="19"/>
    </row>
    <row r="186" spans="1:10" ht="63" x14ac:dyDescent="0.25">
      <c r="A186" s="12" t="s">
        <v>199</v>
      </c>
      <c r="B186" s="15">
        <v>29671.4</v>
      </c>
      <c r="C186" s="15"/>
      <c r="D186" s="19">
        <f t="shared" si="13"/>
        <v>0</v>
      </c>
      <c r="E186" s="15"/>
      <c r="F186" s="19"/>
      <c r="G186" s="15"/>
      <c r="H186" s="19"/>
      <c r="I186" s="15"/>
      <c r="J186" s="19"/>
    </row>
    <row r="187" spans="1:10" ht="94.5" x14ac:dyDescent="0.25">
      <c r="A187" s="12" t="s">
        <v>166</v>
      </c>
      <c r="B187" s="15">
        <v>538988.4</v>
      </c>
      <c r="C187" s="15">
        <v>885922.2</v>
      </c>
      <c r="D187" s="19">
        <f t="shared" si="13"/>
        <v>164.36758193682829</v>
      </c>
      <c r="E187" s="15"/>
      <c r="F187" s="19">
        <f t="shared" si="10"/>
        <v>0</v>
      </c>
      <c r="G187" s="15"/>
      <c r="H187" s="19"/>
      <c r="I187" s="15"/>
      <c r="J187" s="19"/>
    </row>
    <row r="188" spans="1:10" ht="47.25" x14ac:dyDescent="0.25">
      <c r="A188" s="12" t="s">
        <v>114</v>
      </c>
      <c r="B188" s="15">
        <v>1002241.1</v>
      </c>
      <c r="C188" s="15"/>
      <c r="D188" s="19">
        <f t="shared" si="13"/>
        <v>0</v>
      </c>
      <c r="E188" s="15"/>
      <c r="F188" s="19"/>
      <c r="G188" s="15"/>
      <c r="H188" s="19"/>
      <c r="I188" s="15"/>
      <c r="J188" s="19"/>
    </row>
    <row r="189" spans="1:10" ht="110.25" x14ac:dyDescent="0.25">
      <c r="A189" s="12" t="s">
        <v>115</v>
      </c>
      <c r="B189" s="15">
        <v>50112.3</v>
      </c>
      <c r="C189" s="15">
        <v>63738</v>
      </c>
      <c r="D189" s="19">
        <f t="shared" si="13"/>
        <v>127.19033051765733</v>
      </c>
      <c r="E189" s="15"/>
      <c r="F189" s="19">
        <f t="shared" si="10"/>
        <v>0</v>
      </c>
      <c r="G189" s="15"/>
      <c r="H189" s="19"/>
      <c r="I189" s="15"/>
      <c r="J189" s="19"/>
    </row>
    <row r="190" spans="1:10" ht="63" x14ac:dyDescent="0.25">
      <c r="A190" s="12" t="s">
        <v>200</v>
      </c>
      <c r="B190" s="15">
        <v>3304</v>
      </c>
      <c r="C190" s="15"/>
      <c r="D190" s="19">
        <f t="shared" si="13"/>
        <v>0</v>
      </c>
      <c r="E190" s="15"/>
      <c r="F190" s="19"/>
      <c r="G190" s="15"/>
      <c r="H190" s="19"/>
      <c r="I190" s="15"/>
      <c r="J190" s="19"/>
    </row>
    <row r="191" spans="1:10" ht="31.5" x14ac:dyDescent="0.25">
      <c r="A191" s="12" t="s">
        <v>167</v>
      </c>
      <c r="B191" s="15">
        <v>55540.9</v>
      </c>
      <c r="C191" s="15"/>
      <c r="D191" s="19">
        <f t="shared" si="13"/>
        <v>0</v>
      </c>
      <c r="E191" s="15"/>
      <c r="F191" s="19"/>
      <c r="G191" s="15"/>
      <c r="H191" s="19"/>
      <c r="I191" s="15"/>
      <c r="J191" s="19"/>
    </row>
    <row r="192" spans="1:10" ht="63" x14ac:dyDescent="0.25">
      <c r="A192" s="12" t="s">
        <v>201</v>
      </c>
      <c r="B192" s="15">
        <v>70000</v>
      </c>
      <c r="C192" s="15"/>
      <c r="D192" s="19">
        <f t="shared" si="13"/>
        <v>0</v>
      </c>
      <c r="E192" s="15"/>
      <c r="F192" s="19"/>
      <c r="G192" s="15"/>
      <c r="H192" s="19"/>
      <c r="I192" s="15"/>
      <c r="J192" s="19"/>
    </row>
    <row r="193" spans="1:10" ht="31.5" x14ac:dyDescent="0.25">
      <c r="A193" s="12" t="s">
        <v>202</v>
      </c>
      <c r="B193" s="15">
        <v>20000</v>
      </c>
      <c r="C193" s="15"/>
      <c r="D193" s="19">
        <f t="shared" si="13"/>
        <v>0</v>
      </c>
      <c r="E193" s="15"/>
      <c r="F193" s="19"/>
      <c r="G193" s="15"/>
      <c r="H193" s="19"/>
      <c r="I193" s="15"/>
      <c r="J193" s="19"/>
    </row>
    <row r="194" spans="1:10" ht="63" x14ac:dyDescent="0.25">
      <c r="A194" s="12" t="s">
        <v>203</v>
      </c>
      <c r="B194" s="15">
        <v>26</v>
      </c>
      <c r="C194" s="15">
        <v>99.9</v>
      </c>
      <c r="D194" s="19">
        <f t="shared" si="13"/>
        <v>384.23076923076923</v>
      </c>
      <c r="E194" s="15">
        <v>68.8</v>
      </c>
      <c r="F194" s="19">
        <f t="shared" si="10"/>
        <v>68.868868868868859</v>
      </c>
      <c r="G194" s="15">
        <v>65.8</v>
      </c>
      <c r="H194" s="19">
        <f t="shared" si="11"/>
        <v>95.639534883720927</v>
      </c>
      <c r="I194" s="15">
        <v>65.8</v>
      </c>
      <c r="J194" s="19">
        <f t="shared" si="12"/>
        <v>100</v>
      </c>
    </row>
    <row r="195" spans="1:10" ht="63" x14ac:dyDescent="0.25">
      <c r="A195" s="12" t="s">
        <v>204</v>
      </c>
      <c r="B195" s="15">
        <v>140334.20000000001</v>
      </c>
      <c r="C195" s="15"/>
      <c r="D195" s="19">
        <f t="shared" si="13"/>
        <v>0</v>
      </c>
      <c r="E195" s="15"/>
      <c r="F195" s="19"/>
      <c r="G195" s="15"/>
      <c r="H195" s="19"/>
      <c r="I195" s="15"/>
      <c r="J195" s="19"/>
    </row>
    <row r="196" spans="1:10" ht="31.5" x14ac:dyDescent="0.25">
      <c r="A196" s="12" t="s">
        <v>116</v>
      </c>
      <c r="B196" s="15">
        <v>4000000</v>
      </c>
      <c r="C196" s="15"/>
      <c r="D196" s="19">
        <f t="shared" si="13"/>
        <v>0</v>
      </c>
      <c r="E196" s="15"/>
      <c r="F196" s="19"/>
      <c r="G196" s="15"/>
      <c r="H196" s="19"/>
      <c r="I196" s="15"/>
      <c r="J196" s="19"/>
    </row>
    <row r="197" spans="1:10" ht="47.25" x14ac:dyDescent="0.25">
      <c r="A197" s="12" t="s">
        <v>117</v>
      </c>
      <c r="B197" s="15">
        <v>188162.9</v>
      </c>
      <c r="C197" s="15"/>
      <c r="D197" s="19">
        <f t="shared" si="13"/>
        <v>0</v>
      </c>
      <c r="E197" s="15"/>
      <c r="F197" s="19"/>
      <c r="G197" s="15"/>
      <c r="H197" s="19"/>
      <c r="I197" s="15"/>
      <c r="J197" s="19"/>
    </row>
    <row r="198" spans="1:10" ht="31.5" x14ac:dyDescent="0.25">
      <c r="A198" s="12" t="s">
        <v>237</v>
      </c>
      <c r="B198" s="15"/>
      <c r="C198" s="15">
        <v>4000</v>
      </c>
      <c r="D198" s="19"/>
      <c r="E198" s="15"/>
      <c r="F198" s="19">
        <f t="shared" ref="F198:F209" si="14">+E198/C198*100</f>
        <v>0</v>
      </c>
      <c r="G198" s="15"/>
      <c r="H198" s="19"/>
      <c r="I198" s="15"/>
      <c r="J198" s="19"/>
    </row>
    <row r="199" spans="1:10" ht="31.5" x14ac:dyDescent="0.25">
      <c r="A199" s="12" t="s">
        <v>118</v>
      </c>
      <c r="B199" s="15">
        <v>9348.4</v>
      </c>
      <c r="C199" s="15"/>
      <c r="D199" s="19">
        <f t="shared" si="13"/>
        <v>0</v>
      </c>
      <c r="E199" s="15"/>
      <c r="F199" s="19"/>
      <c r="G199" s="15"/>
      <c r="H199" s="19"/>
      <c r="I199" s="15"/>
      <c r="J199" s="19"/>
    </row>
    <row r="200" spans="1:10" ht="31.5" x14ac:dyDescent="0.25">
      <c r="A200" s="12" t="s">
        <v>119</v>
      </c>
      <c r="B200" s="15">
        <v>13162.910699999999</v>
      </c>
      <c r="C200" s="15"/>
      <c r="D200" s="19">
        <f t="shared" si="13"/>
        <v>0</v>
      </c>
      <c r="E200" s="15"/>
      <c r="F200" s="19"/>
      <c r="G200" s="15"/>
      <c r="H200" s="19"/>
      <c r="I200" s="15"/>
      <c r="J200" s="19"/>
    </row>
    <row r="201" spans="1:10" s="2" customFormat="1" ht="31.5" x14ac:dyDescent="0.25">
      <c r="A201" s="13" t="s">
        <v>120</v>
      </c>
      <c r="B201" s="16">
        <f>+B202+B203</f>
        <v>156753.1</v>
      </c>
      <c r="C201" s="16">
        <f>+C202+C203</f>
        <v>409699.84727999999</v>
      </c>
      <c r="D201" s="22">
        <f t="shared" si="13"/>
        <v>261.36634444869031</v>
      </c>
      <c r="E201" s="16">
        <f>+E202+E203</f>
        <v>0</v>
      </c>
      <c r="F201" s="22">
        <f t="shared" si="14"/>
        <v>0</v>
      </c>
      <c r="G201" s="16">
        <f>+G202+G203</f>
        <v>0</v>
      </c>
      <c r="H201" s="22"/>
      <c r="I201" s="16">
        <f>+I202+I203</f>
        <v>0</v>
      </c>
      <c r="J201" s="22"/>
    </row>
    <row r="202" spans="1:10" ht="78.75" x14ac:dyDescent="0.25">
      <c r="A202" s="12" t="s">
        <v>205</v>
      </c>
      <c r="B202" s="15">
        <v>39353.1</v>
      </c>
      <c r="C202" s="15">
        <v>18299.847280000002</v>
      </c>
      <c r="D202" s="19">
        <f t="shared" si="13"/>
        <v>46.501666399851601</v>
      </c>
      <c r="E202" s="15"/>
      <c r="F202" s="19">
        <f t="shared" si="14"/>
        <v>0</v>
      </c>
      <c r="G202" s="15"/>
      <c r="H202" s="19"/>
      <c r="I202" s="15"/>
      <c r="J202" s="19"/>
    </row>
    <row r="203" spans="1:10" s="18" customFormat="1" ht="47.25" x14ac:dyDescent="0.25">
      <c r="A203" s="12" t="s">
        <v>168</v>
      </c>
      <c r="B203" s="15">
        <v>117400</v>
      </c>
      <c r="C203" s="15">
        <v>391400</v>
      </c>
      <c r="D203" s="19">
        <f t="shared" ref="D203:D209" si="15">+C203/B203*100</f>
        <v>333.39011925042587</v>
      </c>
      <c r="E203" s="15"/>
      <c r="F203" s="19">
        <f t="shared" si="14"/>
        <v>0</v>
      </c>
      <c r="G203" s="15"/>
      <c r="H203" s="19"/>
      <c r="I203" s="15"/>
      <c r="J203" s="19"/>
    </row>
    <row r="204" spans="1:10" s="2" customFormat="1" ht="31.5" x14ac:dyDescent="0.25">
      <c r="A204" s="13" t="s">
        <v>121</v>
      </c>
      <c r="B204" s="16">
        <v>23796.216799999998</v>
      </c>
      <c r="C204" s="16">
        <v>11200</v>
      </c>
      <c r="D204" s="22">
        <f t="shared" si="15"/>
        <v>47.066305094345921</v>
      </c>
      <c r="E204" s="16"/>
      <c r="F204" s="22">
        <f t="shared" si="14"/>
        <v>0</v>
      </c>
      <c r="G204" s="16"/>
      <c r="H204" s="22"/>
      <c r="I204" s="16"/>
      <c r="J204" s="22"/>
    </row>
    <row r="205" spans="1:10" s="2" customFormat="1" ht="15.75" x14ac:dyDescent="0.25">
      <c r="A205" s="13" t="s">
        <v>238</v>
      </c>
      <c r="B205" s="16">
        <v>240000</v>
      </c>
      <c r="C205" s="16">
        <v>164818.49</v>
      </c>
      <c r="D205" s="22">
        <f t="shared" si="15"/>
        <v>68.674370833333327</v>
      </c>
      <c r="E205" s="16"/>
      <c r="F205" s="22">
        <f t="shared" si="14"/>
        <v>0</v>
      </c>
      <c r="G205" s="16"/>
      <c r="H205" s="22"/>
      <c r="I205" s="16"/>
      <c r="J205" s="22"/>
    </row>
    <row r="206" spans="1:10" s="2" customFormat="1" ht="63" x14ac:dyDescent="0.25">
      <c r="A206" s="13" t="s">
        <v>122</v>
      </c>
      <c r="B206" s="16">
        <v>2155.1817700000001</v>
      </c>
      <c r="C206" s="16">
        <v>2.8363200000000002</v>
      </c>
      <c r="D206" s="22">
        <f t="shared" si="15"/>
        <v>0.13160467666724929</v>
      </c>
      <c r="E206" s="16"/>
      <c r="F206" s="22">
        <f t="shared" si="14"/>
        <v>0</v>
      </c>
      <c r="G206" s="16"/>
      <c r="H206" s="22"/>
      <c r="I206" s="16"/>
      <c r="J206" s="22"/>
    </row>
    <row r="207" spans="1:10" s="2" customFormat="1" ht="31.5" x14ac:dyDescent="0.25">
      <c r="A207" s="13" t="s">
        <v>123</v>
      </c>
      <c r="B207" s="16">
        <v>-16594.40107</v>
      </c>
      <c r="C207" s="16">
        <v>-1634.2945500000001</v>
      </c>
      <c r="D207" s="22">
        <f t="shared" si="15"/>
        <v>9.8484696320528311</v>
      </c>
      <c r="E207" s="16"/>
      <c r="F207" s="22">
        <f t="shared" si="14"/>
        <v>0</v>
      </c>
      <c r="G207" s="16"/>
      <c r="H207" s="22"/>
      <c r="I207" s="16"/>
      <c r="J207" s="22"/>
    </row>
    <row r="208" spans="1:10" s="2" customFormat="1" ht="15.75" x14ac:dyDescent="0.25">
      <c r="A208" s="13"/>
      <c r="B208" s="16"/>
      <c r="C208" s="16"/>
      <c r="D208" s="22"/>
      <c r="E208" s="16"/>
      <c r="F208" s="22"/>
      <c r="G208" s="16"/>
      <c r="H208" s="22"/>
      <c r="I208" s="16"/>
      <c r="J208" s="22"/>
    </row>
    <row r="209" spans="1:10" s="2" customFormat="1" ht="15.75" x14ac:dyDescent="0.25">
      <c r="A209" s="13" t="s">
        <v>124</v>
      </c>
      <c r="B209" s="16">
        <f>+B50+B52</f>
        <v>60770002.523379996</v>
      </c>
      <c r="C209" s="16">
        <f>C50+C52</f>
        <v>61522392.821980007</v>
      </c>
      <c r="D209" s="22">
        <f t="shared" si="15"/>
        <v>101.23809489445151</v>
      </c>
      <c r="E209" s="16">
        <f>E50+E52</f>
        <v>53721699.899999999</v>
      </c>
      <c r="F209" s="22">
        <f t="shared" si="14"/>
        <v>87.32056318980969</v>
      </c>
      <c r="G209" s="16">
        <f>G50+G52</f>
        <v>51022924.206666663</v>
      </c>
      <c r="H209" s="22">
        <f t="shared" ref="H209" si="16">G209/E209*100</f>
        <v>94.976376960600732</v>
      </c>
      <c r="I209" s="16">
        <f>I50+I52</f>
        <v>50598386.700000003</v>
      </c>
      <c r="J209" s="22">
        <f t="shared" ref="J209" si="17">+I209/G209*100</f>
        <v>99.167947519144363</v>
      </c>
    </row>
    <row r="210" spans="1:10" ht="15.75" x14ac:dyDescent="0.25">
      <c r="A210" s="12"/>
      <c r="B210" s="15"/>
      <c r="C210" s="15"/>
      <c r="D210" s="19"/>
      <c r="E210" s="15"/>
      <c r="F210" s="20"/>
      <c r="G210" s="15"/>
      <c r="H210" s="20"/>
      <c r="I210" s="15"/>
      <c r="J210" s="20"/>
    </row>
    <row r="211" spans="1:10" s="2" customFormat="1" ht="15.75" x14ac:dyDescent="0.25">
      <c r="A211" s="13" t="s">
        <v>125</v>
      </c>
      <c r="B211" s="16">
        <f>+B209-B242</f>
        <v>-1556138.7760099918</v>
      </c>
      <c r="C211" s="16">
        <f>+C209-C242</f>
        <v>-973531.73044000566</v>
      </c>
      <c r="D211" s="19"/>
      <c r="E211" s="16">
        <f>+E209-E242</f>
        <v>-1645935.049999997</v>
      </c>
      <c r="F211" s="20"/>
      <c r="G211" s="16">
        <f>+G209-G242</f>
        <v>30243.099406667054</v>
      </c>
      <c r="H211" s="20"/>
      <c r="I211" s="16">
        <f>+I209-I242</f>
        <v>-397937.74241576344</v>
      </c>
      <c r="J211" s="20"/>
    </row>
    <row r="212" spans="1:10" ht="15.75" x14ac:dyDescent="0.25">
      <c r="A212" s="12"/>
      <c r="B212" s="15"/>
      <c r="C212" s="15"/>
      <c r="D212" s="19"/>
      <c r="E212" s="15"/>
      <c r="F212" s="20"/>
      <c r="G212" s="15"/>
      <c r="H212" s="20"/>
      <c r="I212" s="15"/>
      <c r="J212" s="20"/>
    </row>
    <row r="213" spans="1:10" s="2" customFormat="1" ht="15.75" x14ac:dyDescent="0.25">
      <c r="A213" s="13" t="s">
        <v>126</v>
      </c>
      <c r="B213" s="16"/>
      <c r="C213" s="16"/>
      <c r="D213" s="19"/>
      <c r="E213" s="16"/>
      <c r="F213" s="20"/>
      <c r="G213" s="16"/>
      <c r="H213" s="20"/>
      <c r="I213" s="16"/>
      <c r="J213" s="20"/>
    </row>
    <row r="214" spans="1:10" ht="15.75" x14ac:dyDescent="0.25">
      <c r="A214" s="12" t="s">
        <v>127</v>
      </c>
      <c r="B214" s="15">
        <v>2943798.6989599997</v>
      </c>
      <c r="C214" s="15">
        <v>3580040.35977</v>
      </c>
      <c r="D214" s="19">
        <f t="shared" ref="D214:D215" si="18">C214/B214*100</f>
        <v>121.61294727913206</v>
      </c>
      <c r="E214" s="15">
        <v>4258255</v>
      </c>
      <c r="F214" s="19">
        <f t="shared" ref="F214:F215" si="19">E214/C214*100</f>
        <v>118.94432945089959</v>
      </c>
      <c r="G214" s="15">
        <f>+E214*89.98%</f>
        <v>3831577.8490000004</v>
      </c>
      <c r="H214" s="19">
        <f t="shared" ref="H214:H215" si="20">G214/E214*100</f>
        <v>89.98</v>
      </c>
      <c r="I214" s="15">
        <f>+G214*97.7%</f>
        <v>3743451.5584730003</v>
      </c>
      <c r="J214" s="19">
        <f>I214/G214*100</f>
        <v>97.7</v>
      </c>
    </row>
    <row r="215" spans="1:10" ht="15.75" x14ac:dyDescent="0.25">
      <c r="A215" s="12" t="s">
        <v>128</v>
      </c>
      <c r="B215" s="15">
        <v>37617.992130000006</v>
      </c>
      <c r="C215" s="15">
        <v>32153.9</v>
      </c>
      <c r="D215" s="19">
        <f t="shared" si="18"/>
        <v>85.474790597230083</v>
      </c>
      <c r="E215" s="15">
        <v>36059.699999999997</v>
      </c>
      <c r="F215" s="19">
        <f t="shared" si="19"/>
        <v>112.14720453817419</v>
      </c>
      <c r="G215" s="15">
        <f t="shared" ref="G215:G216" si="21">+E215*89.98%</f>
        <v>32446.518059999999</v>
      </c>
      <c r="H215" s="19">
        <f t="shared" si="20"/>
        <v>89.98</v>
      </c>
      <c r="I215" s="15">
        <f t="shared" ref="I215:I216" si="22">+G215*97.7%</f>
        <v>31700.248144619996</v>
      </c>
      <c r="J215" s="19">
        <f t="shared" ref="J215:J240" si="23">I215/G215*100</f>
        <v>97.7</v>
      </c>
    </row>
    <row r="216" spans="1:10" ht="15.75" x14ac:dyDescent="0.25">
      <c r="A216" s="12" t="s">
        <v>129</v>
      </c>
      <c r="B216" s="15">
        <v>288579.38477999996</v>
      </c>
      <c r="C216" s="15">
        <v>311554.15732999996</v>
      </c>
      <c r="D216" s="19">
        <f t="shared" ref="D216:D217" si="24">C216/B216*100</f>
        <v>107.96133534192505</v>
      </c>
      <c r="E216" s="15">
        <v>358209.39999999997</v>
      </c>
      <c r="F216" s="19">
        <f t="shared" ref="F216:F242" si="25">E216/C216*100</f>
        <v>114.97500244253922</v>
      </c>
      <c r="G216" s="15">
        <f t="shared" si="21"/>
        <v>322316.81812000001</v>
      </c>
      <c r="H216" s="19">
        <f t="shared" ref="H216:H242" si="26">G216/E216*100</f>
        <v>89.980000000000018</v>
      </c>
      <c r="I216" s="15">
        <f t="shared" si="22"/>
        <v>314903.53130323999</v>
      </c>
      <c r="J216" s="19">
        <f t="shared" si="23"/>
        <v>97.7</v>
      </c>
    </row>
    <row r="217" spans="1:10" ht="15.75" x14ac:dyDescent="0.25">
      <c r="A217" s="12" t="s">
        <v>130</v>
      </c>
      <c r="B217" s="15">
        <f>SUM(B219:B228)</f>
        <v>13996186.703949999</v>
      </c>
      <c r="C217" s="15">
        <f>SUM(C219:C228)</f>
        <v>9532309.269770002</v>
      </c>
      <c r="D217" s="19">
        <f t="shared" si="24"/>
        <v>68.106474080399309</v>
      </c>
      <c r="E217" s="15">
        <f>SUM(E219:E228)</f>
        <v>9447171.0999999996</v>
      </c>
      <c r="F217" s="19">
        <f t="shared" si="25"/>
        <v>99.106846333238437</v>
      </c>
      <c r="G217" s="15">
        <f>SUM(G219:G228)</f>
        <v>8500564.555780001</v>
      </c>
      <c r="H217" s="19">
        <f t="shared" si="26"/>
        <v>89.980000000000018</v>
      </c>
      <c r="I217" s="15">
        <f>SUM(I219:I228)</f>
        <v>8305051.5709970603</v>
      </c>
      <c r="J217" s="19">
        <f t="shared" si="23"/>
        <v>97.699999999999989</v>
      </c>
    </row>
    <row r="218" spans="1:10" ht="15.75" x14ac:dyDescent="0.25">
      <c r="A218" s="12" t="s">
        <v>131</v>
      </c>
      <c r="B218" s="15"/>
      <c r="C218" s="15"/>
      <c r="D218" s="19"/>
      <c r="E218" s="15"/>
      <c r="F218" s="19"/>
      <c r="G218" s="15"/>
      <c r="H218" s="19"/>
      <c r="I218" s="15"/>
      <c r="J218" s="19"/>
    </row>
    <row r="219" spans="1:10" ht="15.75" x14ac:dyDescent="0.25">
      <c r="A219" s="12" t="s">
        <v>132</v>
      </c>
      <c r="B219" s="15">
        <v>420693.39370999997</v>
      </c>
      <c r="C219" s="15">
        <v>277307.70600000001</v>
      </c>
      <c r="D219" s="19">
        <f t="shared" ref="D219:D242" si="27">C219/B219*100</f>
        <v>65.916819742398616</v>
      </c>
      <c r="E219" s="15">
        <v>278695</v>
      </c>
      <c r="F219" s="19">
        <f t="shared" si="25"/>
        <v>100.50027243022232</v>
      </c>
      <c r="G219" s="15">
        <f t="shared" ref="G219:G238" si="28">+E219*89.98%</f>
        <v>250769.761</v>
      </c>
      <c r="H219" s="19">
        <f t="shared" si="26"/>
        <v>89.98</v>
      </c>
      <c r="I219" s="15">
        <f t="shared" ref="I219:I238" si="29">+G219*97.7%</f>
        <v>245002.05649699998</v>
      </c>
      <c r="J219" s="19">
        <f t="shared" si="23"/>
        <v>97.7</v>
      </c>
    </row>
    <row r="220" spans="1:10" ht="15.75" x14ac:dyDescent="0.25">
      <c r="A220" s="12" t="s">
        <v>133</v>
      </c>
      <c r="B220" s="15">
        <v>5417643.9326299997</v>
      </c>
      <c r="C220" s="15">
        <v>979231.57499999995</v>
      </c>
      <c r="D220" s="19">
        <f t="shared" si="27"/>
        <v>18.074860348465744</v>
      </c>
      <c r="E220" s="15">
        <v>1161067</v>
      </c>
      <c r="F220" s="19">
        <f t="shared" si="25"/>
        <v>118.56919544286551</v>
      </c>
      <c r="G220" s="15">
        <f t="shared" si="28"/>
        <v>1044728.0866</v>
      </c>
      <c r="H220" s="19">
        <f t="shared" si="26"/>
        <v>89.98</v>
      </c>
      <c r="I220" s="15">
        <f t="shared" si="29"/>
        <v>1020699.3406082001</v>
      </c>
      <c r="J220" s="19">
        <f t="shared" si="23"/>
        <v>97.7</v>
      </c>
    </row>
    <row r="221" spans="1:10" ht="15.75" x14ac:dyDescent="0.25">
      <c r="A221" s="12" t="s">
        <v>134</v>
      </c>
      <c r="B221" s="15">
        <v>1269623.40224</v>
      </c>
      <c r="C221" s="15">
        <v>1365224.1246500001</v>
      </c>
      <c r="D221" s="19">
        <f t="shared" si="27"/>
        <v>107.52984879148664</v>
      </c>
      <c r="E221" s="15">
        <v>922085.35</v>
      </c>
      <c r="F221" s="19">
        <f t="shared" si="25"/>
        <v>67.540950482133709</v>
      </c>
      <c r="G221" s="15">
        <f t="shared" si="28"/>
        <v>829692.39792999998</v>
      </c>
      <c r="H221" s="19">
        <f t="shared" si="26"/>
        <v>89.98</v>
      </c>
      <c r="I221" s="15">
        <f t="shared" si="29"/>
        <v>810609.47277760995</v>
      </c>
      <c r="J221" s="19">
        <f t="shared" si="23"/>
        <v>97.7</v>
      </c>
    </row>
    <row r="222" spans="1:10" ht="15.75" x14ac:dyDescent="0.25">
      <c r="A222" s="12" t="s">
        <v>135</v>
      </c>
      <c r="B222" s="15">
        <v>135034.41897999999</v>
      </c>
      <c r="C222" s="15">
        <v>19690.599999999999</v>
      </c>
      <c r="D222" s="19">
        <f t="shared" si="27"/>
        <v>14.581911892342339</v>
      </c>
      <c r="E222" s="15">
        <v>12735.400000000001</v>
      </c>
      <c r="F222" s="19">
        <f t="shared" si="25"/>
        <v>64.677561882319495</v>
      </c>
      <c r="G222" s="15">
        <f t="shared" si="28"/>
        <v>11459.312920000002</v>
      </c>
      <c r="H222" s="19">
        <f t="shared" si="26"/>
        <v>89.98</v>
      </c>
      <c r="I222" s="15">
        <f t="shared" si="29"/>
        <v>11195.748722840002</v>
      </c>
      <c r="J222" s="19">
        <f t="shared" si="23"/>
        <v>97.7</v>
      </c>
    </row>
    <row r="223" spans="1:10" ht="15.75" x14ac:dyDescent="0.25">
      <c r="A223" s="12" t="s">
        <v>136</v>
      </c>
      <c r="B223" s="15">
        <v>640568.52741999994</v>
      </c>
      <c r="C223" s="15">
        <v>638033.38500000001</v>
      </c>
      <c r="D223" s="19">
        <f t="shared" si="27"/>
        <v>99.604235563958994</v>
      </c>
      <c r="E223" s="15">
        <v>8563</v>
      </c>
      <c r="F223" s="19">
        <f t="shared" si="25"/>
        <v>1.3420927809286969</v>
      </c>
      <c r="G223" s="15">
        <f t="shared" si="28"/>
        <v>7704.9874</v>
      </c>
      <c r="H223" s="19">
        <f t="shared" si="26"/>
        <v>89.98</v>
      </c>
      <c r="I223" s="15">
        <f t="shared" si="29"/>
        <v>7527.7726898000001</v>
      </c>
      <c r="J223" s="19">
        <f t="shared" si="23"/>
        <v>97.7</v>
      </c>
    </row>
    <row r="224" spans="1:10" ht="15.75" x14ac:dyDescent="0.25">
      <c r="A224" s="12" t="s">
        <v>137</v>
      </c>
      <c r="B224" s="15">
        <v>826028.64063000004</v>
      </c>
      <c r="C224" s="15">
        <v>870967.60499999998</v>
      </c>
      <c r="D224" s="19">
        <f t="shared" si="27"/>
        <v>105.44036394860663</v>
      </c>
      <c r="E224" s="15">
        <v>737980</v>
      </c>
      <c r="F224" s="19">
        <f t="shared" si="25"/>
        <v>84.73105035864107</v>
      </c>
      <c r="G224" s="15">
        <f t="shared" si="28"/>
        <v>664034.40399999998</v>
      </c>
      <c r="H224" s="19">
        <f t="shared" si="26"/>
        <v>89.97999999999999</v>
      </c>
      <c r="I224" s="15">
        <f t="shared" si="29"/>
        <v>648761.612708</v>
      </c>
      <c r="J224" s="19">
        <f t="shared" si="23"/>
        <v>97.7</v>
      </c>
    </row>
    <row r="225" spans="1:10" ht="15.75" x14ac:dyDescent="0.25">
      <c r="A225" s="12" t="s">
        <v>138</v>
      </c>
      <c r="B225" s="15">
        <v>3555930.7287399997</v>
      </c>
      <c r="C225" s="15">
        <v>3238207.9686100003</v>
      </c>
      <c r="D225" s="19">
        <f t="shared" si="27"/>
        <v>91.064990170869251</v>
      </c>
      <c r="E225" s="15">
        <v>5066017.4000000004</v>
      </c>
      <c r="F225" s="19">
        <f t="shared" si="25"/>
        <v>156.44509089929102</v>
      </c>
      <c r="G225" s="15">
        <f t="shared" si="28"/>
        <v>4558402.4565200005</v>
      </c>
      <c r="H225" s="19">
        <f t="shared" si="26"/>
        <v>89.98</v>
      </c>
      <c r="I225" s="15">
        <f t="shared" si="29"/>
        <v>4453559.2000200404</v>
      </c>
      <c r="J225" s="19">
        <f t="shared" si="23"/>
        <v>97.7</v>
      </c>
    </row>
    <row r="226" spans="1:10" ht="15.75" x14ac:dyDescent="0.25">
      <c r="A226" s="12" t="s">
        <v>139</v>
      </c>
      <c r="B226" s="15">
        <v>182925.66791999998</v>
      </c>
      <c r="C226" s="15">
        <v>191791.82112000001</v>
      </c>
      <c r="D226" s="19">
        <f t="shared" si="27"/>
        <v>104.84686118728703</v>
      </c>
      <c r="E226" s="15">
        <v>208184</v>
      </c>
      <c r="F226" s="19">
        <f t="shared" si="25"/>
        <v>108.54686022807185</v>
      </c>
      <c r="G226" s="15">
        <f t="shared" si="28"/>
        <v>187323.9632</v>
      </c>
      <c r="H226" s="19">
        <f t="shared" si="26"/>
        <v>89.98</v>
      </c>
      <c r="I226" s="15">
        <f t="shared" si="29"/>
        <v>183015.51204639999</v>
      </c>
      <c r="J226" s="19">
        <f t="shared" si="23"/>
        <v>97.7</v>
      </c>
    </row>
    <row r="227" spans="1:10" ht="15.75" x14ac:dyDescent="0.25">
      <c r="A227" s="12" t="s">
        <v>140</v>
      </c>
      <c r="B227" s="15"/>
      <c r="C227" s="15">
        <v>3000</v>
      </c>
      <c r="D227" s="19"/>
      <c r="E227" s="15">
        <v>3000</v>
      </c>
      <c r="F227" s="19">
        <f t="shared" si="25"/>
        <v>100</v>
      </c>
      <c r="G227" s="15">
        <f t="shared" si="28"/>
        <v>2699.4</v>
      </c>
      <c r="H227" s="19">
        <f t="shared" si="26"/>
        <v>89.98</v>
      </c>
      <c r="I227" s="15">
        <f t="shared" si="29"/>
        <v>2637.3137999999999</v>
      </c>
      <c r="J227" s="19">
        <f t="shared" si="23"/>
        <v>97.7</v>
      </c>
    </row>
    <row r="228" spans="1:10" ht="15.75" x14ac:dyDescent="0.25">
      <c r="A228" s="12" t="s">
        <v>141</v>
      </c>
      <c r="B228" s="15">
        <v>1547737.99168</v>
      </c>
      <c r="C228" s="15">
        <v>1948854.4843900001</v>
      </c>
      <c r="D228" s="19">
        <f t="shared" si="27"/>
        <v>125.91630462431216</v>
      </c>
      <c r="E228" s="15">
        <v>1048843.95</v>
      </c>
      <c r="F228" s="19">
        <f t="shared" si="25"/>
        <v>53.818484571375926</v>
      </c>
      <c r="G228" s="15">
        <f t="shared" si="28"/>
        <v>943749.78621000005</v>
      </c>
      <c r="H228" s="19">
        <f t="shared" si="26"/>
        <v>89.98</v>
      </c>
      <c r="I228" s="15">
        <f t="shared" si="29"/>
        <v>922043.54112717009</v>
      </c>
      <c r="J228" s="19">
        <f t="shared" si="23"/>
        <v>97.7</v>
      </c>
    </row>
    <row r="229" spans="1:10" ht="15.75" x14ac:dyDescent="0.25">
      <c r="A229" s="12" t="s">
        <v>142</v>
      </c>
      <c r="B229" s="15">
        <v>2594853.4239999996</v>
      </c>
      <c r="C229" s="15">
        <v>3904616.0763300001</v>
      </c>
      <c r="D229" s="19">
        <f t="shared" si="27"/>
        <v>150.47540027563423</v>
      </c>
      <c r="E229" s="15">
        <v>3462084.2</v>
      </c>
      <c r="F229" s="19">
        <f t="shared" si="25"/>
        <v>88.666443315319711</v>
      </c>
      <c r="G229" s="15">
        <f t="shared" si="28"/>
        <v>3115183.3631600002</v>
      </c>
      <c r="H229" s="19">
        <f t="shared" si="26"/>
        <v>89.98</v>
      </c>
      <c r="I229" s="15">
        <f t="shared" si="29"/>
        <v>3043534.1458073203</v>
      </c>
      <c r="J229" s="19">
        <f t="shared" si="23"/>
        <v>97.7</v>
      </c>
    </row>
    <row r="230" spans="1:10" ht="15.75" x14ac:dyDescent="0.25">
      <c r="A230" s="12" t="s">
        <v>143</v>
      </c>
      <c r="B230" s="15">
        <v>108179.01676</v>
      </c>
      <c r="C230" s="15">
        <v>225675.41784000001</v>
      </c>
      <c r="D230" s="19">
        <f t="shared" si="27"/>
        <v>208.61293123108248</v>
      </c>
      <c r="E230" s="15">
        <v>229958</v>
      </c>
      <c r="F230" s="19">
        <f t="shared" si="25"/>
        <v>101.89767330486843</v>
      </c>
      <c r="G230" s="15">
        <f t="shared" si="28"/>
        <v>206916.2084</v>
      </c>
      <c r="H230" s="19">
        <f t="shared" si="26"/>
        <v>89.98</v>
      </c>
      <c r="I230" s="15">
        <f t="shared" si="29"/>
        <v>202157.1356068</v>
      </c>
      <c r="J230" s="19">
        <f t="shared" si="23"/>
        <v>97.7</v>
      </c>
    </row>
    <row r="231" spans="1:10" ht="15.75" x14ac:dyDescent="0.25">
      <c r="A231" s="12" t="s">
        <v>144</v>
      </c>
      <c r="B231" s="15">
        <v>23513081.918400001</v>
      </c>
      <c r="C231" s="15">
        <v>25134571.973590001</v>
      </c>
      <c r="D231" s="19">
        <f t="shared" si="27"/>
        <v>106.89611876834024</v>
      </c>
      <c r="E231" s="15">
        <f>20505288.8-50000</f>
        <v>20455288.800000001</v>
      </c>
      <c r="F231" s="19">
        <f t="shared" si="25"/>
        <v>81.38307993266514</v>
      </c>
      <c r="G231" s="15">
        <f>+E231*89.98%+2456</f>
        <v>18408124.862240002</v>
      </c>
      <c r="H231" s="19">
        <f t="shared" si="26"/>
        <v>89.99200667477254</v>
      </c>
      <c r="I231" s="15">
        <f>+G231*97.7%+77636</f>
        <v>18062373.99040848</v>
      </c>
      <c r="J231" s="19">
        <f t="shared" si="23"/>
        <v>98.121748551691169</v>
      </c>
    </row>
    <row r="232" spans="1:10" ht="15.75" x14ac:dyDescent="0.25">
      <c r="A232" s="12" t="s">
        <v>145</v>
      </c>
      <c r="B232" s="15">
        <v>2504363.9677599999</v>
      </c>
      <c r="C232" s="15">
        <v>2898762.3389499998</v>
      </c>
      <c r="D232" s="19">
        <f t="shared" si="27"/>
        <v>115.74844456585778</v>
      </c>
      <c r="E232" s="15">
        <v>2703377</v>
      </c>
      <c r="F232" s="19">
        <f t="shared" si="25"/>
        <v>93.259697895041199</v>
      </c>
      <c r="G232" s="15">
        <f t="shared" si="28"/>
        <v>2432498.6246000002</v>
      </c>
      <c r="H232" s="19">
        <f t="shared" si="26"/>
        <v>89.98</v>
      </c>
      <c r="I232" s="15">
        <f t="shared" si="29"/>
        <v>2376551.1562342001</v>
      </c>
      <c r="J232" s="19">
        <f t="shared" si="23"/>
        <v>97.7</v>
      </c>
    </row>
    <row r="233" spans="1:10" ht="15.75" x14ac:dyDescent="0.25">
      <c r="A233" s="12" t="s">
        <v>146</v>
      </c>
      <c r="B233" s="15">
        <v>2978963.9058900001</v>
      </c>
      <c r="C233" s="15">
        <v>3725423.90307</v>
      </c>
      <c r="D233" s="19">
        <f t="shared" si="27"/>
        <v>125.05770532177651</v>
      </c>
      <c r="E233" s="15">
        <v>3910368.8</v>
      </c>
      <c r="F233" s="19">
        <f t="shared" si="25"/>
        <v>104.96439872996983</v>
      </c>
      <c r="G233" s="15">
        <f t="shared" si="28"/>
        <v>3518549.8462399999</v>
      </c>
      <c r="H233" s="19"/>
      <c r="I233" s="15">
        <f>+G233*97.7%</f>
        <v>3437623.19977648</v>
      </c>
      <c r="J233" s="19"/>
    </row>
    <row r="234" spans="1:10" ht="15.75" x14ac:dyDescent="0.25">
      <c r="A234" s="12" t="s">
        <v>147</v>
      </c>
      <c r="B234" s="15">
        <v>12028309.3607</v>
      </c>
      <c r="C234" s="15">
        <v>11482936.45157</v>
      </c>
      <c r="D234" s="19">
        <f t="shared" si="27"/>
        <v>95.465922160998844</v>
      </c>
      <c r="E234" s="15">
        <v>8813511.1500000004</v>
      </c>
      <c r="F234" s="19">
        <f t="shared" si="25"/>
        <v>76.753112648245789</v>
      </c>
      <c r="G234" s="15">
        <f t="shared" si="28"/>
        <v>7930397.3327700011</v>
      </c>
      <c r="H234" s="19">
        <f t="shared" si="26"/>
        <v>89.98</v>
      </c>
      <c r="I234" s="15">
        <f t="shared" si="29"/>
        <v>7747998.1941162907</v>
      </c>
      <c r="J234" s="19">
        <f t="shared" si="23"/>
        <v>97.7</v>
      </c>
    </row>
    <row r="235" spans="1:10" ht="15.75" x14ac:dyDescent="0.25">
      <c r="A235" s="12" t="s">
        <v>148</v>
      </c>
      <c r="B235" s="15">
        <v>1165681.37322</v>
      </c>
      <c r="C235" s="15">
        <v>1523433.64845</v>
      </c>
      <c r="D235" s="19">
        <f t="shared" si="27"/>
        <v>130.69039991964263</v>
      </c>
      <c r="E235" s="15">
        <v>1390440.7999999998</v>
      </c>
      <c r="F235" s="19">
        <f t="shared" si="25"/>
        <v>91.270190954144141</v>
      </c>
      <c r="G235" s="15">
        <f t="shared" si="28"/>
        <v>1251118.6318399999</v>
      </c>
      <c r="H235" s="19">
        <f t="shared" si="26"/>
        <v>89.98</v>
      </c>
      <c r="I235" s="15">
        <f t="shared" si="29"/>
        <v>1222342.9033076798</v>
      </c>
      <c r="J235" s="19">
        <f t="shared" si="23"/>
        <v>97.699999999999989</v>
      </c>
    </row>
    <row r="236" spans="1:10" ht="15.75" x14ac:dyDescent="0.25">
      <c r="A236" s="12" t="s">
        <v>149</v>
      </c>
      <c r="B236" s="15">
        <v>84290.679459999999</v>
      </c>
      <c r="C236" s="15">
        <v>93409.133000000002</v>
      </c>
      <c r="D236" s="19">
        <f t="shared" si="27"/>
        <v>110.8178669319271</v>
      </c>
      <c r="E236" s="15">
        <v>94374</v>
      </c>
      <c r="F236" s="19">
        <f t="shared" si="25"/>
        <v>101.03294717444813</v>
      </c>
      <c r="G236" s="15">
        <f t="shared" si="28"/>
        <v>84917.725200000001</v>
      </c>
      <c r="H236" s="19">
        <f t="shared" si="26"/>
        <v>89.98</v>
      </c>
      <c r="I236" s="15">
        <f t="shared" si="29"/>
        <v>82964.617520400003</v>
      </c>
      <c r="J236" s="19">
        <f t="shared" si="23"/>
        <v>97.7</v>
      </c>
    </row>
    <row r="237" spans="1:10" ht="15.75" x14ac:dyDescent="0.25">
      <c r="A237" s="12" t="s">
        <v>150</v>
      </c>
      <c r="B237" s="15">
        <v>82234.87337999999</v>
      </c>
      <c r="C237" s="15">
        <v>51037.922749999998</v>
      </c>
      <c r="D237" s="19">
        <f t="shared" si="27"/>
        <v>62.063599847911632</v>
      </c>
      <c r="E237" s="15">
        <f>158537+50000</f>
        <v>208537</v>
      </c>
      <c r="F237" s="19">
        <f t="shared" si="25"/>
        <v>408.5922560396524</v>
      </c>
      <c r="G237" s="15">
        <f t="shared" si="28"/>
        <v>187641.5926</v>
      </c>
      <c r="H237" s="19">
        <f t="shared" si="26"/>
        <v>89.98</v>
      </c>
      <c r="I237" s="15">
        <f t="shared" si="29"/>
        <v>183325.83597019999</v>
      </c>
      <c r="J237" s="19">
        <f t="shared" si="23"/>
        <v>97.699999999999989</v>
      </c>
    </row>
    <row r="238" spans="1:10" ht="15.75" x14ac:dyDescent="0.25">
      <c r="A238" s="12" t="s">
        <v>151</v>
      </c>
      <c r="B238" s="15"/>
      <c r="C238" s="15"/>
      <c r="D238" s="19"/>
      <c r="E238" s="15"/>
      <c r="F238" s="19"/>
      <c r="G238" s="15">
        <f t="shared" si="28"/>
        <v>0</v>
      </c>
      <c r="H238" s="19"/>
      <c r="I238" s="15">
        <f t="shared" si="29"/>
        <v>0</v>
      </c>
      <c r="J238" s="19"/>
    </row>
    <row r="239" spans="1:10" ht="15.75" x14ac:dyDescent="0.25">
      <c r="A239" s="12"/>
      <c r="B239" s="15"/>
      <c r="C239" s="15"/>
      <c r="D239" s="19"/>
      <c r="E239" s="15"/>
      <c r="F239" s="19"/>
      <c r="G239" s="15"/>
      <c r="H239" s="19"/>
      <c r="I239" s="15"/>
      <c r="J239" s="19"/>
    </row>
    <row r="240" spans="1:10" ht="15.75" x14ac:dyDescent="0.25">
      <c r="A240" s="12" t="s">
        <v>152</v>
      </c>
      <c r="B240" s="15"/>
      <c r="C240" s="15"/>
      <c r="D240" s="19"/>
      <c r="E240" s="15"/>
      <c r="F240" s="19"/>
      <c r="G240" s="15">
        <v>1170427.17925</v>
      </c>
      <c r="H240" s="19"/>
      <c r="I240" s="15">
        <v>2242346.3547499999</v>
      </c>
      <c r="J240" s="19">
        <f t="shared" si="23"/>
        <v>191.58358542108334</v>
      </c>
    </row>
    <row r="241" spans="1:10" ht="15.75" x14ac:dyDescent="0.25">
      <c r="A241" s="12"/>
      <c r="B241" s="15"/>
      <c r="C241" s="15"/>
      <c r="D241" s="19"/>
      <c r="E241" s="15"/>
      <c r="F241" s="19"/>
      <c r="G241" s="15"/>
      <c r="H241" s="19"/>
      <c r="I241" s="15"/>
      <c r="J241" s="19"/>
    </row>
    <row r="242" spans="1:10" s="2" customFormat="1" ht="15.75" x14ac:dyDescent="0.25">
      <c r="A242" s="13" t="s">
        <v>153</v>
      </c>
      <c r="B242" s="16">
        <f>+B214+B215+B216+B217+B229+B230+B231+B232+B233+B234+B235+B236+B237+B238+B240</f>
        <v>62326141.299389988</v>
      </c>
      <c r="C242" s="16">
        <f>+C214+C215+C216+C217+C229+C230+C231+C232+C233+C234+C235+C236+C237+C238+C240</f>
        <v>62495924.552420013</v>
      </c>
      <c r="D242" s="22">
        <f t="shared" si="27"/>
        <v>100.27241098115549</v>
      </c>
      <c r="E242" s="16">
        <f>+E214+E215+E216+E217+E229+E230+E231+E232+E233+E234+E235+E236+E237+E238+E240</f>
        <v>55367634.949999996</v>
      </c>
      <c r="F242" s="22">
        <f t="shared" si="25"/>
        <v>88.593992882782331</v>
      </c>
      <c r="G242" s="16">
        <f>+G214+G215+G216+G217+G229+G230+G231+G232+G233+G234+G235+G236+G237+G238+G240</f>
        <v>50992681.107259996</v>
      </c>
      <c r="H242" s="22">
        <f t="shared" si="26"/>
        <v>92.098355209336972</v>
      </c>
      <c r="I242" s="16">
        <f>+I214+I215+I216+I217+I229+I230+I231+I232+I233+I234+I235+I236+I237+I238+I240</f>
        <v>50996324.442415766</v>
      </c>
      <c r="J242" s="22">
        <f t="shared" ref="J242" si="30">I242/G242*100</f>
        <v>100.00714481975974</v>
      </c>
    </row>
    <row r="243" spans="1:10" s="4" customFormat="1" x14ac:dyDescent="0.25">
      <c r="D243" s="5"/>
      <c r="G243" s="4">
        <v>50992681.5</v>
      </c>
      <c r="I243" s="4">
        <v>50996324.5</v>
      </c>
    </row>
    <row r="244" spans="1:10" s="4" customFormat="1" x14ac:dyDescent="0.25">
      <c r="B244" s="4">
        <v>60770002.365790002</v>
      </c>
      <c r="C244" s="4">
        <v>61522392.680979997</v>
      </c>
      <c r="D244" s="5"/>
      <c r="G244" s="4">
        <f>+G242-G243</f>
        <v>-0.39274000376462936</v>
      </c>
      <c r="I244" s="4">
        <f>+I242-I243</f>
        <v>-5.7584233582019806E-2</v>
      </c>
    </row>
    <row r="245" spans="1:10" s="4" customFormat="1" x14ac:dyDescent="0.25">
      <c r="B245" s="4">
        <v>62326141.299390003</v>
      </c>
      <c r="C245" s="4">
        <v>62495924.552419998</v>
      </c>
      <c r="D245" s="5"/>
      <c r="G245" s="7"/>
      <c r="I245" s="7"/>
    </row>
    <row r="246" spans="1:10" s="4" customFormat="1" x14ac:dyDescent="0.25">
      <c r="B246" s="4">
        <v>-1556138.9336000001</v>
      </c>
      <c r="C246" s="4">
        <v>-973531.87144000002</v>
      </c>
      <c r="D246" s="5"/>
      <c r="G246" s="7"/>
    </row>
    <row r="247" spans="1:10" s="4" customFormat="1" x14ac:dyDescent="0.25">
      <c r="B247" s="4">
        <f>+B245-B242</f>
        <v>0</v>
      </c>
      <c r="C247" s="4">
        <f>+C245-C242</f>
        <v>0</v>
      </c>
      <c r="D247" s="5"/>
    </row>
    <row r="248" spans="1:10" s="4" customFormat="1" x14ac:dyDescent="0.25">
      <c r="B248" s="4">
        <f>+B246-B211</f>
        <v>-0.15759000834077597</v>
      </c>
      <c r="C248" s="4">
        <f>+C246-C211</f>
        <v>-0.14099999435711652</v>
      </c>
      <c r="D248" s="5"/>
    </row>
    <row r="249" spans="1:10" s="4" customFormat="1" x14ac:dyDescent="0.25">
      <c r="B249" s="4">
        <f>+B244-B209</f>
        <v>-0.15758999437093735</v>
      </c>
      <c r="C249" s="4">
        <f>+C244-C209</f>
        <v>-0.14100001007318497</v>
      </c>
      <c r="D249" s="5"/>
    </row>
    <row r="250" spans="1:10" s="4" customFormat="1" x14ac:dyDescent="0.25">
      <c r="D250" s="5"/>
    </row>
    <row r="251" spans="1:10" s="4" customFormat="1" x14ac:dyDescent="0.25">
      <c r="D251" s="5"/>
    </row>
    <row r="252" spans="1:10" s="4" customFormat="1" x14ac:dyDescent="0.25">
      <c r="D252" s="5"/>
    </row>
    <row r="253" spans="1:10" s="4" customFormat="1" x14ac:dyDescent="0.25">
      <c r="D253" s="5"/>
    </row>
    <row r="254" spans="1:10" s="4" customFormat="1" x14ac:dyDescent="0.25">
      <c r="D254" s="5"/>
    </row>
    <row r="255" spans="1:10" s="4" customFormat="1" x14ac:dyDescent="0.25">
      <c r="D255" s="5"/>
    </row>
    <row r="256" spans="1:10" s="4" customFormat="1" x14ac:dyDescent="0.25">
      <c r="D256" s="5"/>
    </row>
    <row r="257" spans="4:4" s="4" customFormat="1" x14ac:dyDescent="0.25">
      <c r="D257" s="5"/>
    </row>
    <row r="258" spans="4:4" s="4" customFormat="1" x14ac:dyDescent="0.25">
      <c r="D258" s="5"/>
    </row>
    <row r="259" spans="4:4" s="4" customFormat="1" x14ac:dyDescent="0.25">
      <c r="D259" s="5"/>
    </row>
    <row r="260" spans="4:4" s="4" customFormat="1" x14ac:dyDescent="0.25">
      <c r="D260" s="5"/>
    </row>
    <row r="261" spans="4:4" s="4" customFormat="1" x14ac:dyDescent="0.25">
      <c r="D261" s="5"/>
    </row>
    <row r="262" spans="4:4" s="4" customFormat="1" x14ac:dyDescent="0.25">
      <c r="D262" s="5"/>
    </row>
    <row r="263" spans="4:4" s="4" customFormat="1" x14ac:dyDescent="0.25">
      <c r="D263" s="5"/>
    </row>
    <row r="264" spans="4:4" s="4" customFormat="1" x14ac:dyDescent="0.25">
      <c r="D264" s="5"/>
    </row>
    <row r="265" spans="4:4" s="4" customFormat="1" x14ac:dyDescent="0.25">
      <c r="D265" s="5"/>
    </row>
    <row r="266" spans="4:4" s="4" customFormat="1" x14ac:dyDescent="0.25">
      <c r="D266" s="5"/>
    </row>
    <row r="267" spans="4:4" s="4" customFormat="1" x14ac:dyDescent="0.25">
      <c r="D267" s="5"/>
    </row>
    <row r="268" spans="4:4" s="4" customFormat="1" x14ac:dyDescent="0.25">
      <c r="D268" s="5"/>
    </row>
    <row r="269" spans="4:4" s="4" customFormat="1" x14ac:dyDescent="0.25">
      <c r="D269" s="5"/>
    </row>
    <row r="270" spans="4:4" s="4" customFormat="1" x14ac:dyDescent="0.25">
      <c r="D270" s="5"/>
    </row>
    <row r="271" spans="4:4" s="4" customFormat="1" x14ac:dyDescent="0.25">
      <c r="D271" s="5"/>
    </row>
    <row r="272" spans="4:4" s="4" customFormat="1" x14ac:dyDescent="0.25">
      <c r="D272" s="5"/>
    </row>
    <row r="273" spans="4:4" s="4" customFormat="1" x14ac:dyDescent="0.25">
      <c r="D273" s="5"/>
    </row>
    <row r="274" spans="4:4" s="4" customFormat="1" x14ac:dyDescent="0.25">
      <c r="D274" s="5"/>
    </row>
    <row r="275" spans="4:4" s="4" customFormat="1" x14ac:dyDescent="0.25">
      <c r="D275" s="5"/>
    </row>
    <row r="276" spans="4:4" s="4" customFormat="1" x14ac:dyDescent="0.25">
      <c r="D276" s="5"/>
    </row>
    <row r="277" spans="4:4" s="4" customFormat="1" x14ac:dyDescent="0.25">
      <c r="D277" s="5"/>
    </row>
    <row r="278" spans="4:4" s="4" customFormat="1" x14ac:dyDescent="0.25">
      <c r="D278" s="5"/>
    </row>
    <row r="279" spans="4:4" s="4" customFormat="1" x14ac:dyDescent="0.25">
      <c r="D279" s="5"/>
    </row>
    <row r="280" spans="4:4" s="4" customFormat="1" x14ac:dyDescent="0.25">
      <c r="D280" s="5"/>
    </row>
    <row r="281" spans="4:4" s="4" customFormat="1" x14ac:dyDescent="0.25">
      <c r="D281" s="5"/>
    </row>
    <row r="282" spans="4:4" s="4" customFormat="1" x14ac:dyDescent="0.25">
      <c r="D282" s="5"/>
    </row>
    <row r="283" spans="4:4" s="4" customFormat="1" x14ac:dyDescent="0.25">
      <c r="D283" s="5"/>
    </row>
    <row r="284" spans="4:4" s="4" customFormat="1" x14ac:dyDescent="0.25">
      <c r="D284" s="5"/>
    </row>
    <row r="285" spans="4:4" s="4" customFormat="1" x14ac:dyDescent="0.25">
      <c r="D285" s="5"/>
    </row>
    <row r="286" spans="4:4" s="4" customFormat="1" x14ac:dyDescent="0.25">
      <c r="D286" s="5"/>
    </row>
    <row r="287" spans="4:4" s="4" customFormat="1" x14ac:dyDescent="0.25">
      <c r="D287" s="5"/>
    </row>
    <row r="288" spans="4:4" s="4" customFormat="1" x14ac:dyDescent="0.25">
      <c r="D288" s="5"/>
    </row>
    <row r="289" spans="4:4" s="4" customFormat="1" x14ac:dyDescent="0.25">
      <c r="D289" s="5"/>
    </row>
    <row r="290" spans="4:4" s="4" customFormat="1" x14ac:dyDescent="0.25">
      <c r="D290" s="5"/>
    </row>
    <row r="291" spans="4:4" s="4" customFormat="1" x14ac:dyDescent="0.25">
      <c r="D291" s="5"/>
    </row>
    <row r="292" spans="4:4" s="4" customFormat="1" x14ac:dyDescent="0.25">
      <c r="D292" s="5"/>
    </row>
    <row r="293" spans="4:4" s="4" customFormat="1" x14ac:dyDescent="0.25">
      <c r="D293" s="5"/>
    </row>
    <row r="294" spans="4:4" s="4" customFormat="1" x14ac:dyDescent="0.25">
      <c r="D294" s="5"/>
    </row>
    <row r="295" spans="4:4" s="4" customFormat="1" x14ac:dyDescent="0.25">
      <c r="D295" s="5"/>
    </row>
    <row r="296" spans="4:4" s="4" customFormat="1" x14ac:dyDescent="0.25">
      <c r="D296" s="5"/>
    </row>
    <row r="297" spans="4:4" s="4" customFormat="1" x14ac:dyDescent="0.25">
      <c r="D297" s="5"/>
    </row>
    <row r="298" spans="4:4" s="4" customFormat="1" x14ac:dyDescent="0.25">
      <c r="D298" s="5"/>
    </row>
    <row r="299" spans="4:4" s="4" customFormat="1" x14ac:dyDescent="0.25">
      <c r="D299" s="5"/>
    </row>
    <row r="300" spans="4:4" s="4" customFormat="1" x14ac:dyDescent="0.25">
      <c r="D300" s="5"/>
    </row>
    <row r="301" spans="4:4" s="4" customFormat="1" x14ac:dyDescent="0.25">
      <c r="D301" s="5"/>
    </row>
    <row r="302" spans="4:4" s="4" customFormat="1" x14ac:dyDescent="0.25">
      <c r="D302" s="5"/>
    </row>
    <row r="303" spans="4:4" s="4" customFormat="1" x14ac:dyDescent="0.25">
      <c r="D303" s="5"/>
    </row>
    <row r="304" spans="4:4" s="4" customFormat="1" x14ac:dyDescent="0.25">
      <c r="D304" s="5"/>
    </row>
    <row r="305" spans="4:4" s="4" customFormat="1" x14ac:dyDescent="0.25">
      <c r="D305" s="5"/>
    </row>
    <row r="306" spans="4:4" s="4" customFormat="1" x14ac:dyDescent="0.25">
      <c r="D306" s="5"/>
    </row>
    <row r="307" spans="4:4" s="4" customFormat="1" x14ac:dyDescent="0.25">
      <c r="D307" s="5"/>
    </row>
    <row r="308" spans="4:4" s="4" customFormat="1" x14ac:dyDescent="0.25">
      <c r="D308" s="5"/>
    </row>
    <row r="309" spans="4:4" s="4" customFormat="1" x14ac:dyDescent="0.25">
      <c r="D309" s="5"/>
    </row>
    <row r="310" spans="4:4" s="4" customFormat="1" x14ac:dyDescent="0.25">
      <c r="D310" s="5"/>
    </row>
    <row r="311" spans="4:4" s="4" customFormat="1" x14ac:dyDescent="0.25">
      <c r="D311" s="5"/>
    </row>
    <row r="312" spans="4:4" s="4" customFormat="1" x14ac:dyDescent="0.25">
      <c r="D312" s="5"/>
    </row>
    <row r="313" spans="4:4" s="4" customFormat="1" x14ac:dyDescent="0.25">
      <c r="D313" s="5"/>
    </row>
    <row r="314" spans="4:4" s="4" customFormat="1" x14ac:dyDescent="0.25">
      <c r="D314" s="5"/>
    </row>
    <row r="315" spans="4:4" s="4" customFormat="1" x14ac:dyDescent="0.25">
      <c r="D315" s="5"/>
    </row>
    <row r="316" spans="4:4" s="4" customFormat="1" x14ac:dyDescent="0.25">
      <c r="D316" s="5"/>
    </row>
    <row r="317" spans="4:4" s="4" customFormat="1" x14ac:dyDescent="0.25">
      <c r="D317" s="5"/>
    </row>
    <row r="318" spans="4:4" s="4" customFormat="1" x14ac:dyDescent="0.25">
      <c r="D318" s="5"/>
    </row>
    <row r="319" spans="4:4" s="4" customFormat="1" x14ac:dyDescent="0.25">
      <c r="D319" s="5"/>
    </row>
    <row r="320" spans="4:4" s="4" customFormat="1" x14ac:dyDescent="0.25">
      <c r="D320" s="5"/>
    </row>
    <row r="321" spans="4:4" s="4" customFormat="1" x14ac:dyDescent="0.25">
      <c r="D321" s="5"/>
    </row>
    <row r="322" spans="4:4" s="4" customFormat="1" x14ac:dyDescent="0.25">
      <c r="D322" s="5"/>
    </row>
    <row r="323" spans="4:4" s="4" customFormat="1" x14ac:dyDescent="0.25">
      <c r="D323" s="5"/>
    </row>
    <row r="324" spans="4:4" s="4" customFormat="1" x14ac:dyDescent="0.25">
      <c r="D324" s="5"/>
    </row>
    <row r="325" spans="4:4" s="4" customFormat="1" x14ac:dyDescent="0.25">
      <c r="D325" s="5"/>
    </row>
    <row r="326" spans="4:4" s="4" customFormat="1" x14ac:dyDescent="0.25">
      <c r="D326" s="5"/>
    </row>
    <row r="327" spans="4:4" s="4" customFormat="1" x14ac:dyDescent="0.25">
      <c r="D327" s="5"/>
    </row>
    <row r="328" spans="4:4" s="4" customFormat="1" x14ac:dyDescent="0.25">
      <c r="D328" s="5"/>
    </row>
    <row r="329" spans="4:4" s="4" customFormat="1" x14ac:dyDescent="0.25">
      <c r="D329" s="5"/>
    </row>
    <row r="330" spans="4:4" s="4" customFormat="1" x14ac:dyDescent="0.25">
      <c r="D330" s="5"/>
    </row>
    <row r="331" spans="4:4" s="4" customFormat="1" x14ac:dyDescent="0.25">
      <c r="D331" s="5"/>
    </row>
    <row r="332" spans="4:4" s="4" customFormat="1" x14ac:dyDescent="0.25">
      <c r="D332" s="5"/>
    </row>
    <row r="333" spans="4:4" s="4" customFormat="1" x14ac:dyDescent="0.25">
      <c r="D333" s="5"/>
    </row>
    <row r="334" spans="4:4" s="4" customFormat="1" x14ac:dyDescent="0.25">
      <c r="D334" s="5"/>
    </row>
    <row r="335" spans="4:4" s="4" customFormat="1" x14ac:dyDescent="0.25">
      <c r="D335" s="5"/>
    </row>
    <row r="336" spans="4:4" s="4" customFormat="1" x14ac:dyDescent="0.25">
      <c r="D336" s="5"/>
    </row>
    <row r="337" spans="4:4" s="4" customFormat="1" x14ac:dyDescent="0.25">
      <c r="D337" s="5"/>
    </row>
    <row r="338" spans="4:4" s="4" customFormat="1" x14ac:dyDescent="0.25">
      <c r="D338" s="5"/>
    </row>
    <row r="339" spans="4:4" s="4" customFormat="1" x14ac:dyDescent="0.25">
      <c r="D339" s="5"/>
    </row>
    <row r="340" spans="4:4" s="4" customFormat="1" x14ac:dyDescent="0.25">
      <c r="D340" s="5"/>
    </row>
    <row r="341" spans="4:4" s="4" customFormat="1" x14ac:dyDescent="0.25">
      <c r="D341" s="5"/>
    </row>
    <row r="342" spans="4:4" s="4" customFormat="1" x14ac:dyDescent="0.25">
      <c r="D342" s="5"/>
    </row>
    <row r="343" spans="4:4" s="4" customFormat="1" x14ac:dyDescent="0.25">
      <c r="D343" s="5"/>
    </row>
    <row r="344" spans="4:4" s="4" customFormat="1" x14ac:dyDescent="0.25">
      <c r="D344" s="5"/>
    </row>
    <row r="345" spans="4:4" s="4" customFormat="1" x14ac:dyDescent="0.25">
      <c r="D345" s="5"/>
    </row>
    <row r="346" spans="4:4" s="4" customFormat="1" x14ac:dyDescent="0.25">
      <c r="D346" s="5"/>
    </row>
    <row r="347" spans="4:4" s="4" customFormat="1" x14ac:dyDescent="0.25">
      <c r="D347" s="5"/>
    </row>
    <row r="348" spans="4:4" s="4" customFormat="1" x14ac:dyDescent="0.25">
      <c r="D348" s="5"/>
    </row>
    <row r="349" spans="4:4" s="4" customFormat="1" x14ac:dyDescent="0.25">
      <c r="D349" s="5"/>
    </row>
    <row r="350" spans="4:4" s="4" customFormat="1" x14ac:dyDescent="0.25">
      <c r="D350" s="5"/>
    </row>
    <row r="351" spans="4:4" s="4" customFormat="1" x14ac:dyDescent="0.25">
      <c r="D351" s="5"/>
    </row>
    <row r="352" spans="4:4" s="4" customFormat="1" x14ac:dyDescent="0.25">
      <c r="D352" s="5"/>
    </row>
    <row r="353" spans="4:4" s="4" customFormat="1" x14ac:dyDescent="0.25">
      <c r="D353" s="5"/>
    </row>
    <row r="354" spans="4:4" s="4" customFormat="1" x14ac:dyDescent="0.25">
      <c r="D354" s="5"/>
    </row>
    <row r="355" spans="4:4" s="4" customFormat="1" x14ac:dyDescent="0.25">
      <c r="D355" s="5"/>
    </row>
    <row r="356" spans="4:4" s="4" customFormat="1" x14ac:dyDescent="0.25">
      <c r="D356" s="5"/>
    </row>
    <row r="357" spans="4:4" s="4" customFormat="1" x14ac:dyDescent="0.25">
      <c r="D357" s="5"/>
    </row>
    <row r="358" spans="4:4" s="4" customFormat="1" x14ac:dyDescent="0.25">
      <c r="D358" s="5"/>
    </row>
    <row r="359" spans="4:4" s="4" customFormat="1" x14ac:dyDescent="0.25">
      <c r="D359" s="5"/>
    </row>
    <row r="360" spans="4:4" s="4" customFormat="1" x14ac:dyDescent="0.25">
      <c r="D360" s="5"/>
    </row>
    <row r="361" spans="4:4" s="4" customFormat="1" x14ac:dyDescent="0.25">
      <c r="D361" s="5"/>
    </row>
    <row r="362" spans="4:4" s="4" customFormat="1" x14ac:dyDescent="0.25">
      <c r="D362" s="5"/>
    </row>
    <row r="363" spans="4:4" s="4" customFormat="1" x14ac:dyDescent="0.25">
      <c r="D363" s="5"/>
    </row>
    <row r="364" spans="4:4" s="4" customFormat="1" x14ac:dyDescent="0.25">
      <c r="D364" s="5"/>
    </row>
    <row r="365" spans="4:4" s="4" customFormat="1" x14ac:dyDescent="0.25">
      <c r="D365" s="5"/>
    </row>
    <row r="366" spans="4:4" s="4" customFormat="1" x14ac:dyDescent="0.25">
      <c r="D366" s="5"/>
    </row>
    <row r="367" spans="4:4" s="4" customFormat="1" x14ac:dyDescent="0.25">
      <c r="D367" s="5"/>
    </row>
    <row r="368" spans="4:4" s="4" customFormat="1" x14ac:dyDescent="0.25">
      <c r="D368" s="5"/>
    </row>
    <row r="369" spans="4:4" s="4" customFormat="1" x14ac:dyDescent="0.25">
      <c r="D369" s="5"/>
    </row>
    <row r="370" spans="4:4" s="4" customFormat="1" x14ac:dyDescent="0.25">
      <c r="D370" s="5"/>
    </row>
    <row r="371" spans="4:4" s="4" customFormat="1" x14ac:dyDescent="0.25">
      <c r="D371" s="5"/>
    </row>
    <row r="372" spans="4:4" s="4" customFormat="1" x14ac:dyDescent="0.25">
      <c r="D372" s="5"/>
    </row>
    <row r="373" spans="4:4" s="4" customFormat="1" x14ac:dyDescent="0.25">
      <c r="D373" s="5"/>
    </row>
    <row r="374" spans="4:4" s="4" customFormat="1" x14ac:dyDescent="0.25">
      <c r="D374" s="5"/>
    </row>
    <row r="375" spans="4:4" s="4" customFormat="1" x14ac:dyDescent="0.25">
      <c r="D375" s="5"/>
    </row>
    <row r="376" spans="4:4" s="4" customFormat="1" x14ac:dyDescent="0.25">
      <c r="D376" s="5"/>
    </row>
    <row r="377" spans="4:4" s="4" customFormat="1" x14ac:dyDescent="0.25">
      <c r="D377" s="5"/>
    </row>
    <row r="378" spans="4:4" s="4" customFormat="1" x14ac:dyDescent="0.25">
      <c r="D378" s="5"/>
    </row>
    <row r="379" spans="4:4" s="4" customFormat="1" x14ac:dyDescent="0.25">
      <c r="D379" s="5"/>
    </row>
    <row r="380" spans="4:4" s="4" customFormat="1" x14ac:dyDescent="0.25">
      <c r="D380" s="5"/>
    </row>
    <row r="381" spans="4:4" s="4" customFormat="1" x14ac:dyDescent="0.25">
      <c r="D381" s="5"/>
    </row>
    <row r="382" spans="4:4" s="4" customFormat="1" x14ac:dyDescent="0.25">
      <c r="D382" s="5"/>
    </row>
    <row r="383" spans="4:4" s="4" customFormat="1" x14ac:dyDescent="0.25">
      <c r="D383" s="5"/>
    </row>
    <row r="384" spans="4:4" s="4" customFormat="1" x14ac:dyDescent="0.25">
      <c r="D384" s="5"/>
    </row>
    <row r="385" spans="4:4" s="4" customFormat="1" x14ac:dyDescent="0.25">
      <c r="D385" s="5"/>
    </row>
    <row r="386" spans="4:4" s="4" customFormat="1" x14ac:dyDescent="0.25">
      <c r="D386" s="5"/>
    </row>
    <row r="387" spans="4:4" s="4" customFormat="1" x14ac:dyDescent="0.25">
      <c r="D387" s="5"/>
    </row>
    <row r="388" spans="4:4" s="4" customFormat="1" x14ac:dyDescent="0.25">
      <c r="D388" s="5"/>
    </row>
    <row r="389" spans="4:4" s="4" customFormat="1" x14ac:dyDescent="0.25">
      <c r="D389" s="5"/>
    </row>
    <row r="390" spans="4:4" s="4" customFormat="1" x14ac:dyDescent="0.25">
      <c r="D390" s="5"/>
    </row>
    <row r="391" spans="4:4" s="4" customFormat="1" x14ac:dyDescent="0.25">
      <c r="D391" s="5"/>
    </row>
    <row r="392" spans="4:4" s="4" customFormat="1" x14ac:dyDescent="0.25">
      <c r="D392" s="5"/>
    </row>
    <row r="393" spans="4:4" s="4" customFormat="1" x14ac:dyDescent="0.25">
      <c r="D393" s="5"/>
    </row>
    <row r="394" spans="4:4" s="4" customFormat="1" x14ac:dyDescent="0.25">
      <c r="D394" s="5"/>
    </row>
    <row r="395" spans="4:4" s="4" customFormat="1" x14ac:dyDescent="0.25">
      <c r="D395" s="5"/>
    </row>
    <row r="396" spans="4:4" s="4" customFormat="1" x14ac:dyDescent="0.25">
      <c r="D396" s="5"/>
    </row>
    <row r="397" spans="4:4" s="4" customFormat="1" x14ac:dyDescent="0.25">
      <c r="D397" s="5"/>
    </row>
    <row r="398" spans="4:4" s="4" customFormat="1" x14ac:dyDescent="0.25">
      <c r="D398" s="5"/>
    </row>
    <row r="399" spans="4:4" s="4" customFormat="1" x14ac:dyDescent="0.25">
      <c r="D399" s="5"/>
    </row>
    <row r="400" spans="4:4" s="4" customFormat="1" x14ac:dyDescent="0.25">
      <c r="D400" s="5"/>
    </row>
    <row r="401" spans="4:4" s="4" customFormat="1" x14ac:dyDescent="0.25">
      <c r="D401" s="5"/>
    </row>
    <row r="402" spans="4:4" s="4" customFormat="1" x14ac:dyDescent="0.25">
      <c r="D402" s="5"/>
    </row>
    <row r="403" spans="4:4" s="4" customFormat="1" x14ac:dyDescent="0.25">
      <c r="D403" s="5"/>
    </row>
    <row r="404" spans="4:4" s="4" customFormat="1" x14ac:dyDescent="0.25">
      <c r="D404" s="5"/>
    </row>
    <row r="405" spans="4:4" s="4" customFormat="1" x14ac:dyDescent="0.25">
      <c r="D405" s="5"/>
    </row>
    <row r="406" spans="4:4" s="4" customFormat="1" x14ac:dyDescent="0.25">
      <c r="D406" s="5"/>
    </row>
    <row r="407" spans="4:4" s="4" customFormat="1" x14ac:dyDescent="0.25">
      <c r="D407" s="5"/>
    </row>
    <row r="408" spans="4:4" s="4" customFormat="1" x14ac:dyDescent="0.25">
      <c r="D408" s="5"/>
    </row>
    <row r="409" spans="4:4" s="4" customFormat="1" x14ac:dyDescent="0.25">
      <c r="D409" s="5"/>
    </row>
  </sheetData>
  <mergeCells count="2">
    <mergeCell ref="A1:J1"/>
    <mergeCell ref="A2:J2"/>
  </mergeCells>
  <pageMargins left="0.70866141732283472" right="0.31" top="0.74803149606299213" bottom="0.34" header="0.31496062992125984" footer="0.31496062992125984"/>
  <pageSetup paperSize="9" scale="55" fitToHeight="0" orientation="landscape" r:id="rId1"/>
  <headerFooter differentFirst="1">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0" sqref="B40"/>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Лист2</vt:lpstr>
      <vt:lpstr>Лист1!Заголовки_для_печати</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2024-11-05T02:51:13Z</dcterms:modified>
</cp:coreProperties>
</file>