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4355" windowHeight="11055"/>
  </bookViews>
  <sheets>
    <sheet name="Консолид 2025" sheetId="1" r:id="rId1"/>
  </sheets>
  <definedNames>
    <definedName name="_xlnm.Print_Titles" localSheetId="0">'Консолид 2025'!$4:$4</definedName>
    <definedName name="_xlnm.Print_Area" localSheetId="0">'Консолид 2025'!$A$1:$D$295</definedName>
  </definedNames>
  <calcPr calcId="144525"/>
</workbook>
</file>

<file path=xl/calcChain.xml><?xml version="1.0" encoding="utf-8"?>
<calcChain xmlns="http://schemas.openxmlformats.org/spreadsheetml/2006/main">
  <c r="B213" i="1" l="1"/>
  <c r="F210" i="1"/>
  <c r="E210" i="1"/>
  <c r="F216" i="1"/>
  <c r="E216" i="1"/>
  <c r="B217" i="1"/>
  <c r="C251" i="1"/>
  <c r="B251" i="1"/>
  <c r="B134" i="1"/>
  <c r="D192" i="1"/>
  <c r="B176" i="1"/>
  <c r="B169" i="1"/>
  <c r="B165" i="1"/>
  <c r="C165" i="1"/>
  <c r="C134" i="1"/>
  <c r="B151" i="1"/>
  <c r="B56" i="1"/>
  <c r="D46" i="1" l="1"/>
  <c r="D45" i="1"/>
  <c r="D44" i="1"/>
  <c r="D43" i="1"/>
  <c r="D42" i="1"/>
  <c r="D40" i="1"/>
  <c r="D39" i="1"/>
  <c r="D38" i="1"/>
  <c r="D35" i="1"/>
  <c r="D34" i="1"/>
  <c r="D33" i="1"/>
  <c r="D32" i="1"/>
  <c r="D31" i="1"/>
  <c r="D28" i="1"/>
  <c r="D27" i="1"/>
  <c r="D26" i="1"/>
  <c r="D24" i="1"/>
  <c r="D23" i="1"/>
  <c r="D22" i="1"/>
  <c r="D21" i="1"/>
  <c r="D19" i="1"/>
  <c r="D18" i="1"/>
  <c r="D17" i="1"/>
  <c r="D16" i="1"/>
  <c r="D15" i="1"/>
  <c r="D13" i="1"/>
  <c r="D12" i="1"/>
  <c r="D10" i="1"/>
  <c r="D9" i="1"/>
  <c r="B37" i="1"/>
  <c r="B36" i="1"/>
  <c r="D36" i="1" s="1"/>
  <c r="B20" i="1"/>
  <c r="C11" i="1"/>
  <c r="B11" i="1"/>
  <c r="D11" i="1" l="1"/>
  <c r="C51" i="1"/>
  <c r="B51" i="1"/>
  <c r="C56" i="1"/>
  <c r="C151" i="1"/>
  <c r="C160" i="1"/>
  <c r="B160" i="1"/>
  <c r="B162" i="1"/>
  <c r="E177" i="1"/>
  <c r="D209" i="1"/>
  <c r="D208" i="1"/>
  <c r="D207" i="1"/>
  <c r="D206" i="1"/>
  <c r="D205" i="1"/>
  <c r="D204" i="1"/>
  <c r="D203" i="1"/>
  <c r="D202" i="1"/>
  <c r="D201" i="1"/>
  <c r="D200" i="1"/>
  <c r="D199" i="1"/>
  <c r="D198" i="1"/>
  <c r="D197" i="1"/>
  <c r="D196" i="1"/>
  <c r="D195" i="1"/>
  <c r="D194" i="1"/>
  <c r="D193" i="1"/>
  <c r="D191" i="1"/>
  <c r="D190" i="1"/>
  <c r="D188" i="1"/>
  <c r="D187" i="1"/>
  <c r="D186" i="1"/>
  <c r="D185" i="1"/>
  <c r="D184" i="1"/>
  <c r="D183" i="1"/>
  <c r="D182" i="1"/>
  <c r="D181" i="1"/>
  <c r="D180" i="1"/>
  <c r="D179" i="1"/>
  <c r="D178" i="1"/>
  <c r="D177" i="1"/>
  <c r="C176" i="1"/>
  <c r="F177" i="1" s="1"/>
  <c r="D175" i="1"/>
  <c r="D174" i="1"/>
  <c r="D173" i="1"/>
  <c r="D172" i="1"/>
  <c r="D171" i="1"/>
  <c r="D170" i="1"/>
  <c r="C169" i="1"/>
  <c r="C162" i="1"/>
  <c r="B268" i="1"/>
  <c r="B256" i="1"/>
  <c r="C246" i="1"/>
  <c r="D237" i="1"/>
  <c r="D238" i="1"/>
  <c r="D239" i="1"/>
  <c r="D240" i="1"/>
  <c r="D241" i="1"/>
  <c r="D242" i="1"/>
  <c r="D243" i="1"/>
  <c r="D244" i="1"/>
  <c r="D245" i="1"/>
  <c r="D236" i="1"/>
  <c r="C235" i="1"/>
  <c r="B235" i="1"/>
  <c r="B246" i="1"/>
  <c r="C217" i="1"/>
  <c r="D160" i="1" l="1"/>
  <c r="B50" i="1"/>
  <c r="E52" i="1" s="1"/>
  <c r="C50" i="1"/>
  <c r="F52" i="1" s="1"/>
  <c r="D176" i="1"/>
  <c r="D169" i="1"/>
  <c r="D235" i="1"/>
  <c r="B49" i="1" l="1"/>
  <c r="E51" i="1" s="1"/>
  <c r="C49" i="1"/>
  <c r="F51" i="1" s="1"/>
  <c r="C41" i="1"/>
  <c r="B41" i="1"/>
  <c r="C37" i="1"/>
  <c r="D37" i="1" s="1"/>
  <c r="C30" i="1"/>
  <c r="B30" i="1"/>
  <c r="C25" i="1"/>
  <c r="B25" i="1"/>
  <c r="C20" i="1"/>
  <c r="D20" i="1" s="1"/>
  <c r="C14" i="1"/>
  <c r="B14" i="1"/>
  <c r="C8" i="1"/>
  <c r="B8" i="1"/>
  <c r="B7" i="1" l="1"/>
  <c r="D14" i="1"/>
  <c r="D30" i="1"/>
  <c r="D41" i="1"/>
  <c r="D25" i="1"/>
  <c r="D8" i="1"/>
  <c r="C7" i="1"/>
  <c r="D7" i="1" s="1"/>
  <c r="B29" i="1"/>
  <c r="C29" i="1"/>
  <c r="D29" i="1" s="1"/>
  <c r="B47" i="1" l="1"/>
  <c r="B211" i="1" s="1"/>
  <c r="C47" i="1"/>
  <c r="D47" i="1" s="1"/>
  <c r="D164" i="1"/>
  <c r="D163" i="1"/>
  <c r="D161" i="1"/>
  <c r="D119" i="1"/>
  <c r="D120" i="1"/>
  <c r="D121" i="1"/>
  <c r="D122" i="1"/>
  <c r="D123" i="1"/>
  <c r="D124" i="1"/>
  <c r="D125" i="1"/>
  <c r="D126" i="1"/>
  <c r="D56" i="1"/>
  <c r="D162" i="1" l="1"/>
  <c r="B283" i="1" l="1"/>
  <c r="B288" i="1"/>
  <c r="D275" i="1"/>
  <c r="D253" i="1"/>
  <c r="D252" i="1"/>
  <c r="D251" i="1" l="1"/>
  <c r="C268" i="1"/>
  <c r="C265" i="1"/>
  <c r="B265" i="1"/>
  <c r="B229" i="1" l="1"/>
  <c r="D218" i="1"/>
  <c r="D219" i="1"/>
  <c r="D220" i="1"/>
  <c r="D221" i="1"/>
  <c r="D222" i="1"/>
  <c r="D223" i="1"/>
  <c r="D224" i="1"/>
  <c r="D225" i="1"/>
  <c r="D226" i="1"/>
  <c r="D228" i="1"/>
  <c r="D230" i="1"/>
  <c r="D231" i="1"/>
  <c r="D232" i="1"/>
  <c r="D233" i="1"/>
  <c r="D234" i="1"/>
  <c r="D247" i="1"/>
  <c r="D248" i="1"/>
  <c r="D249" i="1"/>
  <c r="D250" i="1"/>
  <c r="D257" i="1"/>
  <c r="D258" i="1"/>
  <c r="D259" i="1"/>
  <c r="D260" i="1"/>
  <c r="D261" i="1"/>
  <c r="D262" i="1"/>
  <c r="D263" i="1"/>
  <c r="D264" i="1"/>
  <c r="D266" i="1"/>
  <c r="D267" i="1"/>
  <c r="D269" i="1"/>
  <c r="D270" i="1"/>
  <c r="D271" i="1"/>
  <c r="D272" i="1"/>
  <c r="D273" i="1"/>
  <c r="D274" i="1"/>
  <c r="D276" i="1"/>
  <c r="D278" i="1"/>
  <c r="D279" i="1"/>
  <c r="D280" i="1"/>
  <c r="D281" i="1"/>
  <c r="D282" i="1"/>
  <c r="D284" i="1"/>
  <c r="D285" i="1"/>
  <c r="D286" i="1"/>
  <c r="D287" i="1"/>
  <c r="D289" i="1"/>
  <c r="D290" i="1"/>
  <c r="D291" i="1"/>
  <c r="D293" i="1"/>
  <c r="B227" i="1"/>
  <c r="C227" i="1"/>
  <c r="D166" i="1"/>
  <c r="D144" i="1"/>
  <c r="D145" i="1"/>
  <c r="D146" i="1"/>
  <c r="D147" i="1"/>
  <c r="D148" i="1"/>
  <c r="D149" i="1"/>
  <c r="D151" i="1"/>
  <c r="D152" i="1"/>
  <c r="D153" i="1"/>
  <c r="D154" i="1"/>
  <c r="D155" i="1"/>
  <c r="D156" i="1"/>
  <c r="D157" i="1"/>
  <c r="D158" i="1"/>
  <c r="D159" i="1"/>
  <c r="D143"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53" i="1"/>
  <c r="D54" i="1"/>
  <c r="D55" i="1"/>
  <c r="D52" i="1"/>
  <c r="D227" i="1" l="1"/>
  <c r="D265" i="1"/>
  <c r="D142" i="1"/>
  <c r="D51" i="1"/>
  <c r="D165" i="1"/>
  <c r="D57" i="1"/>
  <c r="D268" i="1" l="1"/>
  <c r="D141" i="1" l="1"/>
  <c r="D140" i="1"/>
  <c r="D139" i="1"/>
  <c r="D138" i="1"/>
  <c r="D137" i="1"/>
  <c r="D136" i="1"/>
  <c r="D135" i="1"/>
  <c r="D134" i="1"/>
  <c r="D133" i="1"/>
  <c r="D132" i="1"/>
  <c r="D131" i="1"/>
  <c r="D130" i="1"/>
  <c r="D129" i="1"/>
  <c r="D128" i="1"/>
  <c r="D127" i="1" l="1"/>
  <c r="C211" i="1" l="1"/>
  <c r="C229" i="1"/>
  <c r="D229" i="1" s="1"/>
  <c r="B292" i="1"/>
  <c r="F212" i="1" l="1"/>
  <c r="C292" i="1"/>
  <c r="C288" i="1"/>
  <c r="C283" i="1"/>
  <c r="C277" i="1"/>
  <c r="B277" i="1"/>
  <c r="B295" i="1" s="1"/>
  <c r="C256" i="1"/>
  <c r="D256" i="1" s="1"/>
  <c r="D246" i="1"/>
  <c r="D292" i="1" l="1"/>
  <c r="C295" i="1"/>
  <c r="C213" i="1" s="1"/>
  <c r="B298" i="1"/>
  <c r="D277" i="1"/>
  <c r="D288" i="1"/>
  <c r="D283" i="1"/>
  <c r="D217" i="1"/>
  <c r="D50" i="1"/>
  <c r="C298" i="1" l="1"/>
  <c r="D295" i="1"/>
  <c r="D49" i="1" l="1"/>
  <c r="E212" i="1" l="1"/>
  <c r="D211" i="1"/>
</calcChain>
</file>

<file path=xl/sharedStrings.xml><?xml version="1.0" encoding="utf-8"?>
<sst xmlns="http://schemas.openxmlformats.org/spreadsheetml/2006/main" count="290" uniqueCount="290">
  <si>
    <t>тыс. рублей</t>
  </si>
  <si>
    <t xml:space="preserve"> ПОКАЗАТЕЛИ </t>
  </si>
  <si>
    <t>Утверждено</t>
  </si>
  <si>
    <t>Исполнено</t>
  </si>
  <si>
    <t>% исполнения</t>
  </si>
  <si>
    <t>ДОХОДЫ</t>
  </si>
  <si>
    <t>НАЛОГОВЫЕ ДОХОДЫ</t>
  </si>
  <si>
    <t>Налоги на прибыль, доходы</t>
  </si>
  <si>
    <t>Налог на прибыль организаций</t>
  </si>
  <si>
    <t>Налог на доходы физических лиц</t>
  </si>
  <si>
    <t>Налоги на товары и услуги (работы и услуги), реализуемые на территории РФ</t>
  </si>
  <si>
    <t xml:space="preserve">Акцизы по подакцизным товарам (продукции), производимым на территории Российской Федерации </t>
  </si>
  <si>
    <t>Налоги на совокупный доход</t>
  </si>
  <si>
    <t>Налог, взимаемый в связи с применением упрощенной системы налогообложения</t>
  </si>
  <si>
    <t>Единый налог на вмененный доход</t>
  </si>
  <si>
    <t>Единый сельскохозяйственный налог</t>
  </si>
  <si>
    <t>Налог, взымаемый в связи с применением патентной системы налогообложения</t>
  </si>
  <si>
    <t xml:space="preserve">Налоги на имущество </t>
  </si>
  <si>
    <t>Налог на имущество физических лиц</t>
  </si>
  <si>
    <t>Налог на имущество организаций</t>
  </si>
  <si>
    <t>Транспортный налог</t>
  </si>
  <si>
    <t>Земельный налог</t>
  </si>
  <si>
    <t>Налоги, сборы и регулярные платежи за пользование природными ресурсами</t>
  </si>
  <si>
    <t>Налог на добычу полезных ископаемых</t>
  </si>
  <si>
    <t>Сборы за пользование объектами животного мира и за пользование объектами водных биологических ресурсов</t>
  </si>
  <si>
    <t>Государственная пошлина</t>
  </si>
  <si>
    <t>НЕНАЛОГОВЫЕ ДОХОДЫ</t>
  </si>
  <si>
    <t>Доходы от использования имущества</t>
  </si>
  <si>
    <t xml:space="preserve">        дивиденды по акциям</t>
  </si>
  <si>
    <t xml:space="preserve">        проценты за кредит</t>
  </si>
  <si>
    <t xml:space="preserve">        доходы от аренды земельных участков</t>
  </si>
  <si>
    <t xml:space="preserve">        доходы от аренды  имущества</t>
  </si>
  <si>
    <t xml:space="preserve">        доходы от части прибыли ГУПов и МУПов</t>
  </si>
  <si>
    <t>Платежи при пользовании природными ресурсами</t>
  </si>
  <si>
    <t>Плата за негативное воздействие на окружающую среду</t>
  </si>
  <si>
    <t>Плата за использование лесов</t>
  </si>
  <si>
    <t>Платежи за пользование недрами</t>
  </si>
  <si>
    <t>Доходы от оказания платных услуг и компенсации затрат государства</t>
  </si>
  <si>
    <t>Прочие доходы от оказания платных услуг и компенсации затрат государства</t>
  </si>
  <si>
    <t>Доходы от продажи материальных и нематериальных активов</t>
  </si>
  <si>
    <t>Административные платежи</t>
  </si>
  <si>
    <t>Штрафы, санкции, возмещение ущерба</t>
  </si>
  <si>
    <t>Прочие неналоговые доходы</t>
  </si>
  <si>
    <t>ИТОГО НАЛОГОВЫЕ И НЕНАЛОГОВЫЕ ДОХОДЫ</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</si>
  <si>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</si>
  <si>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</si>
  <si>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</si>
  <si>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</si>
  <si>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на поддержку мер по обеспечению сбалансированности бюджетов</t>
  </si>
  <si>
    <t>Субсидии бюджетам бюджетной системы Российской Федерации (межбюджетные субсидии)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</si>
  <si>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</si>
  <si>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</si>
  <si>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</si>
  <si>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</si>
  <si>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</si>
  <si>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</si>
  <si>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</si>
  <si>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программ формирования современной городской среды</t>
  </si>
  <si>
    <t>Субвенции бюджетам бюджетной системы Российской Федерации</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</si>
  <si>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</si>
  <si>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</si>
  <si>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</si>
  <si>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</si>
  <si>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</si>
  <si>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Иные межбюджетные трансферты</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</si>
  <si>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</si>
  <si>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</si>
  <si>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БЕЗВОЗМЕЗДНЫЕ ПОСТУПЛЕНИЯ ОТ ГОСУДАРСТВЕННЫХ (МУНИЦИПАЛЬНЫХ) ОРГАНИЗАЦИЙ</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</si>
  <si>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</si>
  <si>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t>
  </si>
  <si>
    <t>ВСЕГО ДОХОДОВ</t>
  </si>
  <si>
    <t>ДЕФИЦИТ БЮДЖЕТА(-); ПРОФИЦИТ(+)</t>
  </si>
  <si>
    <t>РАСХОДЫ</t>
  </si>
  <si>
    <t>ОБЩЕГОСУДАРСТВЕННЫЕ ВОПРОСЫ</t>
  </si>
  <si>
    <t>Функционирование высшего должностного лица субъекта Российской Федерации и муниципального образования</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</si>
  <si>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</si>
  <si>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</si>
  <si>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Судебная система</t>
  </si>
  <si>
    <t>Обеспечение деятельности финансовых, налоговых и таможенных органов и органов финансового (финансово-бюджетного) надзора</t>
  </si>
  <si>
    <t>Обеспечение проведения выборов и референдумов</t>
  </si>
  <si>
    <t>Фундаментальные исследования</t>
  </si>
  <si>
    <t>Резервные фонды</t>
  </si>
  <si>
    <t>Другие общегосударственные вопросы</t>
  </si>
  <si>
    <t>НАЦИОНАЛЬНАЯ ОБОРОНА</t>
  </si>
  <si>
    <t>Мобилизационная и вневойсковая подготовка</t>
  </si>
  <si>
    <t>НАЦИОНАЛЬНАЯ БЕЗОПАСНОСТЬ И ПРАВООХРАНИТЕЛЬНАЯ ДЕЯТЕЛЬНОСТЬ</t>
  </si>
  <si>
    <t>Органы юстиции</t>
  </si>
  <si>
    <t>Другие вопросы в области национальной безопасности и правоохранительной деятельности</t>
  </si>
  <si>
    <t>НАЦИОНАЛЬНАЯ ЭКОНОМИКА</t>
  </si>
  <si>
    <t>Общеэкономические вопросы</t>
  </si>
  <si>
    <t>Топливно-энергетический комплекс</t>
  </si>
  <si>
    <t>Сельское хозяйство и рыболовство</t>
  </si>
  <si>
    <t>Водное хозяйство</t>
  </si>
  <si>
    <t>Лесное хозяйство</t>
  </si>
  <si>
    <t>Транспорт</t>
  </si>
  <si>
    <t>Дорожное хозяйство (дорожные фонды)</t>
  </si>
  <si>
    <t>Связь и информатика</t>
  </si>
  <si>
    <t>Другие вопросы в области национальной экономики</t>
  </si>
  <si>
    <t>ЖИЛИЩНО-КОММУНАЛЬНОЕ ХОЗЯЙСТВО</t>
  </si>
  <si>
    <t>Жилищное хозяйство</t>
  </si>
  <si>
    <t>Коммунальное хозяйство</t>
  </si>
  <si>
    <t>Благоустройство</t>
  </si>
  <si>
    <t>Другие вопросы в области жилищно-коммунального хозяйства</t>
  </si>
  <si>
    <t>ОХРАНА ОКРУЖАЮЩЕЙ ПРИРОДНОЙ СРЕДЫ</t>
  </si>
  <si>
    <t>Охрана объектов растительного и животного мира и среды их обитания</t>
  </si>
  <si>
    <t>ОБРАЗОВАНИЕ</t>
  </si>
  <si>
    <t>Дошкольное образование</t>
  </si>
  <si>
    <t>Общее образование</t>
  </si>
  <si>
    <t>Дополнительное образование детей</t>
  </si>
  <si>
    <t>Среднее профессиональное образование</t>
  </si>
  <si>
    <t>Профессиональная подготовка, переподготовка и повышение квалификации</t>
  </si>
  <si>
    <t>Молодежная политика</t>
  </si>
  <si>
    <t>Прикладные научные исследования в области образования</t>
  </si>
  <si>
    <t>Другие вопросы в области образования</t>
  </si>
  <si>
    <t>КУЛЬТУРА И КИНЕМАТОГРАФИЯ</t>
  </si>
  <si>
    <t>Культура</t>
  </si>
  <si>
    <t>Другие вопросы в области культуры, кинематографии</t>
  </si>
  <si>
    <t xml:space="preserve">ЗДРАВООХРАНЕНИЕ </t>
  </si>
  <si>
    <t>Стационарная медицинская помощь</t>
  </si>
  <si>
    <t>Амбулаторная помощь</t>
  </si>
  <si>
    <t>Медицинская помощь в дневных стационарах всех типов</t>
  </si>
  <si>
    <t>Скорая медицинская помощь</t>
  </si>
  <si>
    <t>Санаторно-оздоровительная помощь</t>
  </si>
  <si>
    <t>Заготовка, переработка, хранение и обеспечение безопасности донорской крови и ее компонентов</t>
  </si>
  <si>
    <t>Другие вопросы в области здравоохранения</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</si>
  <si>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</si>
  <si>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</si>
  <si>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</si>
  <si>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</si>
  <si>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</si>
  <si>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</si>
  <si>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</si>
  <si>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</si>
  <si>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Массовый спорт</t>
  </si>
  <si>
    <t>Спорт высших достижений</t>
  </si>
  <si>
    <t>Другие вопросы в области физической культуры и спорта</t>
  </si>
  <si>
    <t>СРЕДСТВА МАССОВОЙ ИНФОРМАЦИИ</t>
  </si>
  <si>
    <t>Телевидение и радиовещание</t>
  </si>
  <si>
    <t>Периодическая печать и издательства</t>
  </si>
  <si>
    <t>Другие вопросы в области средств массовой информации</t>
  </si>
  <si>
    <t>ОБСЛУЖИВАНИЕ ГОСУДАРСТВЕННОГО И МУНИЦИПАЛЬНОГО ДОЛГА</t>
  </si>
  <si>
    <t>Обслуживание государственного и муниципального долга</t>
  </si>
  <si>
    <t>ИТОГО РАСХОДОВ</t>
  </si>
  <si>
    <t>Миграционная политика</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</si>
  <si>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</si>
  <si>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</si>
  <si>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</si>
  <si>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</si>
  <si>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</si>
  <si>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</si>
  <si>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</si>
  <si>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</si>
  <si>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</si>
  <si>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</si>
  <si>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</si>
  <si>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Налог на профессиональный доход</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</si>
  <si>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</si>
  <si>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</si>
  <si>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Прочие доходы </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</si>
  <si>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</si>
  <si>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</si>
  <si>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БЕЗВОЗМЕЗДНЫЕ ПОСТУПЛЕНИЯ ОТ НЕГОСУДАРСТВЕННЫХ ОРГАНИЗАЦИЙ</t>
  </si>
  <si>
    <t>Предоставление негосударственными организациями грантов для получателей средств бюджетов субъектов Российской Федерации</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</si>
  <si>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</si>
  <si>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</si>
  <si>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</si>
  <si>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</si>
  <si>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</si>
  <si>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</si>
  <si>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Субсидии бюджетам субъектов Российской Федерации на развитие сети учреждений культурно-досугового типа</t>
  </si>
  <si>
    <t>Субсидии бюджетам субъектов Российской Федерации на подготовку проектов межевания земельных участков и на проведение кадастровых работ</t>
  </si>
  <si>
    <t>Субсидии бюджетам субъектов Российской Федерации на реализацию мероприятий по модернизации школьных систем образования</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</si>
  <si>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</si>
  <si>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</si>
  <si>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Субвенции бюджетам субъектов Российской Федерации на осуществление мер пожарной безопасности и тушение лесных пожаров</t>
  </si>
  <si>
    <t>ПРОЧИЕ БЕЗВОЗМЕЗДНЫЕ ПОСТУПЛЕНИЯ</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</si>
  <si>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</si>
  <si>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</si>
  <si>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Возврат остатков субвенций на осуществление ежемесячных выплат на детей в возрасте от трех до семи лет включительно из бюджетов муниципальных районов</t>
  </si>
  <si>
    <t>Гражданская оборона</t>
  </si>
  <si>
    <t>Защита населения и территории от чрезвычайных ситуаций природного и техногенного характера, пожарная безопасность</t>
  </si>
  <si>
    <t>Сбор, удаление отходов и очистка сточных вод</t>
  </si>
  <si>
    <t>Санитарно-эпидемиологическое благополучие</t>
  </si>
  <si>
    <t>Субсидии бюджетам субъектов Российской Федерации на стимулирование увеличения производства картофеля и овощей</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</si>
  <si>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</si>
  <si>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</si>
  <si>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</si>
  <si>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</si>
  <si>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</si>
  <si>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</si>
  <si>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</si>
  <si>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</si>
  <si>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Субсидии бюджетам субъектов Российской Федерации на техническое оснащение региональных и муниципальных музеев</t>
  </si>
  <si>
    <t>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</si>
  <si>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</si>
  <si>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</si>
  <si>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</si>
  <si>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</si>
  <si>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</si>
  <si>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Прочие безвозмездные поступления в бюджеты субъектов Российской Федерации</t>
  </si>
  <si>
    <t>Доходы бюджетов субъектов Российской Федерации от возврата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образований</t>
  </si>
  <si>
    <t>Доходы бюджетов субъектов Российской Федерации от возврата остатков субвенций на осуществление ежемесячных выплат на детей в возрасте от трех до семи лет включительно из бюджетов муниципальных образований</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</si>
  <si>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</si>
  <si>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Возврат остатков субвенций на осуществление ежемесячных выплат на детей в возрасте от трех до семи лет включительно из бюджетов городских округов</t>
  </si>
  <si>
    <t>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</si>
  <si>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Прикладные научные исследования в области национальной экономики</t>
  </si>
  <si>
    <t>Субсидии бюджетам субъектов Российской Федерации из местных бюджетов</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</si>
  <si>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</si>
  <si>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</si>
  <si>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Субсидия бюджету Республики Тыва на реализацию льготной ипотечной программы на территории Республики Тыва</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</si>
  <si>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</si>
  <si>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развитие транспортной инфраструктуры на сельских территориях</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</si>
  <si>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</si>
  <si>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</si>
  <si>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</si>
  <si>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</si>
  <si>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</si>
  <si>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</si>
  <si>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</si>
  <si>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Прочие безвозмездные поступления от негосударственных организаций в бюджеты сельских поселений</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</si>
  <si>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</si>
  <si>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Прочие безвозмездные поступления в бюджеты муниципальных районов</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</si>
  <si>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</si>
  <si>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</si>
  <si>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Возврат остатков субсидий на создание системы поддержки фермеров и развитие сельской кооперации из бюджетов субъектов Российской Федерации</t>
  </si>
  <si>
    <t>Возврат остатков субсидий на реализацию программ формирования современной городской среды из бюджетов субъектов Российской Федерации</t>
  </si>
  <si>
    <t>Возврат остатков иных межбюджетных трансфертов на реализацию мероприятий индивидуальных программ социально-экономического развития Республики Алтай, Республики Карелия и Республики Тыва из бюджетов субъектов Российской Федерации</t>
  </si>
  <si>
    <t>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городских округов</t>
  </si>
  <si>
    <t xml:space="preserve">ИСПОЛНЕНИЕ КОНСОЛИДИРОВАННОГО БЮДЖЕТА РЕСПУБЛИКИ ТЫВА ЗА 2025 ГОД </t>
  </si>
  <si>
    <t>Туристический налог</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</si>
  <si>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</si>
  <si>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</si>
  <si>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</si>
  <si>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</si>
  <si>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</si>
  <si>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</si>
  <si>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</si>
  <si>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</si>
  <si>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Субсидии бюджетам субъектов Российской Федерации на реализацию мероприятий по модернизации коммунальной инфраструктуры</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</si>
  <si>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</si>
  <si>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</si>
  <si>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</si>
  <si>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</si>
  <si>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</si>
  <si>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модернизацию региональных и муниципальных библиотек</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</si>
  <si>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</si>
  <si>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</si>
  <si>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</si>
  <si>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</si>
  <si>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</si>
  <si>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</si>
  <si>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</si>
  <si>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</si>
  <si>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</si>
  <si>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</si>
  <si>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Субсидии бюджетам субъектов Российской Федерации на модернизацию региональных и муниципальных театров</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</si>
  <si>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</si>
  <si>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</si>
  <si>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</si>
  <si>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Субсидия бюджету Республики Тыва на реализацию инвестиционных проектов в сфере добычи и переработки цветных металлов</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</si>
  <si>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</si>
  <si>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</si>
  <si>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</si>
  <si>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Единая субвенция бюджетам субъектов Российской Федерации и бюджету города Байконура</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</si>
  <si>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</si>
  <si>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</si>
  <si>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</si>
  <si>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Прочие межбюджетные трансферты, передаваемые бюджетам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</si>
  <si>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</si>
  <si>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</si>
  <si>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</si>
  <si>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</si>
  <si>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</si>
  <si>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Возврат остатков субсидий на модернизацию инфраструктуры общего образования из бюджетов субъектов Российской Федерации</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</si>
  <si>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</si>
  <si>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</si>
  <si>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Возврат остатков субсидий на реализацию мероприятий индивидуальных программ социально-экономического развития Республики Алтай, Республики Карелия и Республики Тыва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</si>
  <si>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</si>
  <si>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Возврат остатков субсидий на поддержку экономического и социального развития коренных малочисленных народов Севера, Сибири и Дальнего Востока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</si>
  <si>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</si>
  <si>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</si>
  <si>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Возврат остатков единой субвенции из бюджетов субъектов Российской Федерации</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</si>
  <si>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</si>
  <si>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Возврат остатков иных межбюджетных трансфертов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</si>
  <si>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</si>
  <si>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Возврат остатков субсидий на реализацию мероприятий по обеспечению жильем молодых семей из бюджетов городских округов</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</si>
  <si>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</si>
  <si>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Возврат остатков субсидий на реализацию программ формирования современной городской среды из бюджетов муниципальных районов</t>
  </si>
  <si>
    <t>Прикладные научные исследования в области охраны окружающей среды</t>
  </si>
  <si>
    <t>Другие вопросы в области охраны окружающей среды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</si>
</sst>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_ ;[Red]\-#,##0.0\ "/>
    <numFmt numFmtId="165" formatCode="#,##0.00_ ;[Red]\-#,##0.00\ "/>
    <numFmt numFmtId="166" formatCode="_(* #,##0.00_);_(* \(#,##0.00\);_(* &quot;-&quot;??_);_(@_)"/>
    <numFmt numFmtId="167" formatCode="&quot;Да&quot;;&quot;Да&quot;;&quot;Нет&quot;"/>
    <numFmt numFmtId="168" formatCode="_-* #,##0.00&quot;р.&quot;_-;\-* #,##0.00&quot;р.&quot;_-;_-* &quot;-&quot;??&quot;р.&quot;_-;_-@_-"/>
    <numFmt numFmtId="169" formatCode="_-* #,##0.00_р_._-;\-* #,##0.00_р_._-;_-* &quot;-&quot;??_р_._-;_-@_-"/>
    <numFmt numFmtId="170" formatCode="[$-419]General"/>
  </numFmts>
  <fonts count="40" x14ac:knownFonts="1">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name val="Arial"/>
      <family val="2"/>
      <charset val="204"/>
    </font>
    <font>
      <b/>
      <sz val="10"/>
      <name val="Arial"/>
      <family val="2"/>
      <charset val="204"/>
    </font>
    <font>
      <i/>
      <sz val="8"/>
      <color indexed="23"/>
      <name val="Arial"/>
      <family val="2"/>
      <charset val="204"/>
    </font>
    <font>
      <sz val="10"/>
      <color indexed="8"/>
      <name val="Arial"/>
      <family val="2"/>
      <charset val="204"/>
    </font>
    <font>
      <sz val="10"/>
      <color indexed="62"/>
      <name val="Arial"/>
      <family val="2"/>
      <charset val="204"/>
    </font>
    <font>
      <b/>
      <sz val="12"/>
      <name val="Times New Roman"/>
      <family val="1"/>
      <charset val="204"/>
    </font>
    <font>
      <sz val="12"/>
      <name val="Times New Roman"/>
      <family val="1"/>
      <charset val="204"/>
    </font>
    <font>
      <b/>
      <sz val="12"/>
      <color indexed="8"/>
      <name val="Times New Roman"/>
      <family val="1"/>
      <charset val="204"/>
    </font>
    <font>
      <i/>
      <sz val="12"/>
      <color indexed="8"/>
      <name val="Times New Roman"/>
      <family val="1"/>
      <charset val="204"/>
    </font>
    <font>
      <i/>
      <sz val="12"/>
      <name val="Times New Roman"/>
      <family val="1"/>
      <charset val="204"/>
    </font>
    <font>
      <sz val="12"/>
      <color indexed="8"/>
      <name val="Times New Roman"/>
      <family val="1"/>
      <charset val="204"/>
    </font>
    <font>
      <sz val="8"/>
      <color indexed="8"/>
      <name val="Times New Roman"/>
      <family val="1"/>
      <charset val="204"/>
    </font>
    <font>
      <b/>
      <sz val="10"/>
      <color indexed="8"/>
      <name val="Arial"/>
      <family val="2"/>
      <charset val="204"/>
    </font>
    <font>
      <sz val="7"/>
      <color indexed="8"/>
      <name val="Times New Roman"/>
      <family val="1"/>
      <charset val="204"/>
    </font>
    <font>
      <sz val="1"/>
      <color indexed="8"/>
      <name val="Arial"/>
      <family val="2"/>
      <charset val="204"/>
    </font>
    <font>
      <sz val="8"/>
      <color indexed="8"/>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theme="1"/>
      <name val="Calibri"/>
      <family val="2"/>
      <scheme val="minor"/>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Arial"/>
      <family val="2"/>
      <charset val="204"/>
    </font>
    <font>
      <sz val="12"/>
      <color rgb="FF000000"/>
      <name val="Times New Roman"/>
      <family val="1"/>
      <charset val="204"/>
    </font>
  </fonts>
  <fills count="25">
    <fill>
      <patternFill patternType="none"/>
    </fill>
    <fill>
      <patternFill patternType="gray125"/>
    </fill>
    <fill>
      <patternFill patternType="solid">
        <fgColor rgb="FFCECEBB"/>
        <bgColor indexed="64"/>
      </patternFill>
    </fill>
    <fill>
      <patternFill patternType="darkDown">
        <fgColor indexed="10"/>
      </patternFill>
    </fill>
    <fill>
      <patternFill patternType="solid">
        <fgColor indexed="22"/>
      </patternFill>
    </fill>
    <fill>
      <patternFill patternType="solid">
        <fgColor indexed="51"/>
      </patternFill>
    </fill>
    <fill>
      <patternFill patternType="solid">
        <fgColor indexed="31"/>
      </patternFill>
    </fill>
    <fill>
      <patternFill patternType="solid">
        <fgColor indexed="15"/>
      </patternFill>
    </fill>
    <fill>
      <patternFill patternType="solid">
        <fgColor indexed="13"/>
      </patternFill>
    </fill>
    <fill>
      <patternFill patternType="solid">
        <fgColor indexed="41"/>
      </patternFill>
    </fill>
    <fill>
      <patternFill patternType="solid">
        <fgColor indexed="26"/>
      </patternFill>
    </fill>
    <fill>
      <patternFill patternType="solid">
        <fgColor indexed="43"/>
      </patternFill>
    </fill>
    <fill>
      <patternFill patternType="solid">
        <fgColor theme="0"/>
        <bgColor indexed="64"/>
      </patternFill>
    </fill>
    <fill>
      <patternFill patternType="solid">
        <fgColor theme="9" tint="0.79998168889431442"/>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47"/>
      </patternFill>
    </fill>
    <fill>
      <patternFill patternType="solid">
        <fgColor indexed="55"/>
      </patternFill>
    </fill>
    <fill>
      <patternFill patternType="solid">
        <fgColor indexed="45"/>
      </patternFill>
    </fill>
    <fill>
      <patternFill patternType="solid">
        <fgColor indexed="42"/>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234">
    <xf numFmtId="0" fontId="0" fillId="0" borderId="0"/>
    <xf numFmtId="0" fontId="2" fillId="0" borderId="0"/>
    <xf numFmtId="0" fontId="3" fillId="0" borderId="0"/>
    <xf numFmtId="0" fontId="2" fillId="0" borderId="0"/>
    <xf numFmtId="0" fontId="3" fillId="0" borderId="0"/>
    <xf numFmtId="166" fontId="3" fillId="0" borderId="0" applyFont="0" applyFill="0" applyBorder="0" applyAlignment="0" applyProtection="0"/>
    <xf numFmtId="0" fontId="2" fillId="0" borderId="0"/>
    <xf numFmtId="0" fontId="4" fillId="0" borderId="2" applyNumberFormat="0">
      <alignment horizontal="right" vertical="top"/>
    </xf>
    <xf numFmtId="0" fontId="3" fillId="0" borderId="2" applyNumberFormat="0">
      <alignment horizontal="right" vertical="top"/>
    </xf>
    <xf numFmtId="0" fontId="4" fillId="0" borderId="2" applyNumberFormat="0">
      <alignment horizontal="right" vertical="top"/>
    </xf>
    <xf numFmtId="0" fontId="3" fillId="0" borderId="2" applyNumberFormat="0">
      <alignment horizontal="right" vertical="top"/>
    </xf>
    <xf numFmtId="0" fontId="4" fillId="3" borderId="2" applyNumberFormat="0">
      <alignment horizontal="right" vertical="top"/>
    </xf>
    <xf numFmtId="0" fontId="3" fillId="3" borderId="2" applyNumberFormat="0">
      <alignment horizontal="right" vertical="top"/>
    </xf>
    <xf numFmtId="49" fontId="4" fillId="4" borderId="2">
      <alignment horizontal="left" vertical="top"/>
    </xf>
    <xf numFmtId="49" fontId="5" fillId="0" borderId="2">
      <alignment horizontal="left" vertical="top"/>
    </xf>
    <xf numFmtId="49" fontId="3" fillId="4" borderId="2">
      <alignment horizontal="left" vertical="top"/>
    </xf>
    <xf numFmtId="49" fontId="3" fillId="4" borderId="2">
      <alignment horizontal="left" vertical="top"/>
    </xf>
    <xf numFmtId="49" fontId="3" fillId="4" borderId="2">
      <alignment horizontal="left" vertical="top"/>
    </xf>
    <xf numFmtId="49" fontId="3" fillId="4" borderId="2">
      <alignment horizontal="left" vertical="top"/>
    </xf>
    <xf numFmtId="49" fontId="3" fillId="4" borderId="2">
      <alignment horizontal="left" vertical="top"/>
    </xf>
    <xf numFmtId="49" fontId="3" fillId="4" borderId="2">
      <alignment horizontal="left" vertical="top"/>
    </xf>
    <xf numFmtId="49" fontId="3" fillId="4" borderId="2">
      <alignment horizontal="left" vertical="top"/>
    </xf>
    <xf numFmtId="0" fontId="4" fillId="5" borderId="2">
      <alignment horizontal="left" vertical="top" wrapText="1"/>
    </xf>
    <xf numFmtId="0" fontId="3" fillId="5" borderId="2">
      <alignment horizontal="left" vertical="top" wrapText="1"/>
    </xf>
    <xf numFmtId="0" fontId="5" fillId="0" borderId="2">
      <alignment horizontal="left" vertical="top" wrapText="1"/>
    </xf>
    <xf numFmtId="0" fontId="4" fillId="6" borderId="2">
      <alignment horizontal="left" vertical="top" wrapText="1"/>
    </xf>
    <xf numFmtId="0" fontId="3" fillId="6" borderId="2">
      <alignment horizontal="left" vertical="top" wrapText="1"/>
    </xf>
    <xf numFmtId="0" fontId="4" fillId="7" borderId="2">
      <alignment horizontal="left" vertical="top" wrapText="1"/>
    </xf>
    <xf numFmtId="0" fontId="3" fillId="7" borderId="2">
      <alignment horizontal="left" vertical="top" wrapText="1"/>
    </xf>
    <xf numFmtId="0" fontId="4" fillId="8" borderId="2">
      <alignment horizontal="left" vertical="top" wrapText="1"/>
    </xf>
    <xf numFmtId="0" fontId="3" fillId="8" borderId="2">
      <alignment horizontal="left" vertical="top" wrapText="1"/>
    </xf>
    <xf numFmtId="0" fontId="4" fillId="9" borderId="2">
      <alignment horizontal="left" vertical="top" wrapText="1"/>
    </xf>
    <xf numFmtId="0" fontId="4" fillId="0" borderId="2">
      <alignment horizontal="left" vertical="top" wrapText="1"/>
    </xf>
    <xf numFmtId="0" fontId="3" fillId="0"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6" fillId="0" borderId="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7" fillId="0" borderId="0"/>
    <xf numFmtId="0" fontId="4" fillId="5" borderId="3" applyNumberFormat="0">
      <alignment horizontal="right" vertical="top"/>
    </xf>
    <xf numFmtId="0" fontId="4" fillId="6" borderId="3" applyNumberFormat="0">
      <alignment horizontal="right" vertical="top"/>
    </xf>
    <xf numFmtId="0" fontId="4" fillId="0" borderId="2" applyNumberFormat="0">
      <alignment horizontal="right" vertical="top"/>
    </xf>
    <xf numFmtId="0" fontId="3" fillId="0" borderId="2"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4" fillId="0" borderId="2" applyNumberFormat="0">
      <alignment horizontal="right" vertical="top"/>
    </xf>
    <xf numFmtId="0" fontId="3" fillId="0" borderId="2" applyNumberFormat="0">
      <alignment horizontal="right" vertical="top"/>
    </xf>
    <xf numFmtId="0" fontId="3" fillId="5" borderId="3" applyNumberFormat="0">
      <alignment horizontal="right" vertical="top"/>
    </xf>
    <xf numFmtId="0" fontId="3" fillId="5" borderId="3" applyNumberFormat="0">
      <alignment horizontal="right" vertical="top"/>
    </xf>
    <xf numFmtId="0" fontId="3" fillId="5" borderId="3" applyNumberFormat="0">
      <alignment horizontal="right" vertical="top"/>
    </xf>
    <xf numFmtId="0" fontId="3" fillId="5" borderId="3" applyNumberFormat="0">
      <alignment horizontal="right" vertical="top"/>
    </xf>
    <xf numFmtId="0" fontId="3" fillId="5" borderId="3" applyNumberFormat="0">
      <alignment horizontal="right" vertical="top"/>
    </xf>
    <xf numFmtId="0" fontId="3" fillId="5" borderId="3" applyNumberFormat="0">
      <alignment horizontal="right" vertical="top"/>
    </xf>
    <xf numFmtId="0" fontId="3" fillId="5" borderId="3" applyNumberFormat="0">
      <alignment horizontal="right" vertical="top"/>
    </xf>
    <xf numFmtId="0" fontId="4" fillId="7" borderId="3" applyNumberFormat="0">
      <alignment horizontal="right" vertical="top"/>
    </xf>
    <xf numFmtId="0" fontId="4" fillId="0" borderId="2" applyNumberFormat="0">
      <alignment horizontal="right" vertical="top"/>
    </xf>
    <xf numFmtId="0" fontId="3" fillId="0" borderId="2"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7" borderId="3" applyNumberFormat="0">
      <alignment horizontal="right" vertical="top"/>
    </xf>
    <xf numFmtId="0" fontId="3" fillId="10" borderId="4" applyNumberFormat="0" applyFont="0" applyAlignment="0" applyProtection="0"/>
    <xf numFmtId="49" fontId="8" fillId="11" borderId="2">
      <alignment horizontal="left" vertical="top" wrapText="1"/>
    </xf>
    <xf numFmtId="49" fontId="4" fillId="0" borderId="2">
      <alignment horizontal="left" vertical="top" wrapText="1"/>
    </xf>
    <xf numFmtId="49" fontId="3" fillId="0" borderId="2">
      <alignment horizontal="left" vertical="top" wrapText="1"/>
    </xf>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4" fillId="9" borderId="2">
      <alignment horizontal="left" vertical="top" wrapText="1"/>
    </xf>
    <xf numFmtId="0" fontId="4" fillId="0" borderId="2">
      <alignment horizontal="left" vertical="top" wrapText="1"/>
    </xf>
    <xf numFmtId="0" fontId="3" fillId="0"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0" fontId="3" fillId="9" borderId="2">
      <alignment horizontal="left" vertical="top" wrapText="1"/>
    </xf>
    <xf numFmtId="49" fontId="3" fillId="4" borderId="2">
      <alignment horizontal="left" vertical="top"/>
    </xf>
    <xf numFmtId="0" fontId="3" fillId="9" borderId="2">
      <alignment horizontal="left" vertical="top" wrapText="1"/>
    </xf>
    <xf numFmtId="0" fontId="3" fillId="9" borderId="2">
      <alignment horizontal="left" vertical="top" wrapText="1"/>
    </xf>
    <xf numFmtId="0" fontId="3" fillId="7" borderId="3" applyNumberFormat="0">
      <alignment horizontal="right" vertical="top"/>
    </xf>
    <xf numFmtId="0" fontId="3" fillId="5" borderId="3" applyNumberFormat="0">
      <alignment horizontal="right" vertical="top"/>
    </xf>
    <xf numFmtId="0" fontId="3" fillId="6" borderId="3" applyNumberFormat="0">
      <alignment horizontal="right" vertical="top"/>
    </xf>
    <xf numFmtId="0" fontId="3" fillId="6" borderId="3" applyNumberFormat="0">
      <alignment horizontal="right" vertical="top"/>
    </xf>
    <xf numFmtId="0" fontId="3" fillId="5" borderId="3" applyNumberFormat="0">
      <alignment horizontal="right" vertical="top"/>
    </xf>
    <xf numFmtId="0" fontId="3" fillId="6" borderId="3" applyNumberFormat="0">
      <alignment horizontal="right" vertical="top"/>
    </xf>
    <xf numFmtId="0" fontId="3" fillId="7" borderId="3" applyNumberFormat="0">
      <alignment horizontal="right" vertical="top"/>
    </xf>
    <xf numFmtId="0" fontId="3" fillId="9" borderId="2">
      <alignment horizontal="left" vertical="top" wrapText="1"/>
    </xf>
    <xf numFmtId="49" fontId="3" fillId="4" borderId="2">
      <alignment horizontal="left" vertical="top"/>
    </xf>
    <xf numFmtId="0" fontId="3" fillId="9" borderId="2">
      <alignment horizontal="left" vertical="top" wrapText="1"/>
    </xf>
    <xf numFmtId="0" fontId="3" fillId="5" borderId="3" applyNumberFormat="0">
      <alignment horizontal="right" vertical="top"/>
    </xf>
    <xf numFmtId="0" fontId="3" fillId="0" borderId="0"/>
    <xf numFmtId="0" fontId="3" fillId="0" borderId="0"/>
    <xf numFmtId="0" fontId="3" fillId="0" borderId="0"/>
    <xf numFmtId="0" fontId="3"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6" fillId="0" borderId="0">
      <alignment horizontal="center" vertical="top"/>
    </xf>
    <xf numFmtId="0" fontId="7" fillId="0" borderId="0">
      <alignment horizontal="left" vertical="top"/>
    </xf>
    <xf numFmtId="0" fontId="15" fillId="0" borderId="0">
      <alignment horizontal="left" vertical="top"/>
    </xf>
    <xf numFmtId="0" fontId="17" fillId="0" borderId="0">
      <alignment horizontal="left" vertical="center"/>
    </xf>
    <xf numFmtId="0" fontId="18" fillId="0" borderId="0">
      <alignment horizontal="left" vertical="top"/>
    </xf>
    <xf numFmtId="0" fontId="17" fillId="0" borderId="0">
      <alignment horizontal="center" vertical="center"/>
    </xf>
    <xf numFmtId="0" fontId="15" fillId="0" borderId="0">
      <alignment horizontal="left" vertical="center"/>
    </xf>
    <xf numFmtId="0" fontId="15" fillId="0" borderId="0">
      <alignment horizontal="left" vertical="center"/>
    </xf>
    <xf numFmtId="0" fontId="19" fillId="0" borderId="0">
      <alignment horizontal="right" vertical="top"/>
    </xf>
    <xf numFmtId="0" fontId="15" fillId="0" borderId="0">
      <alignment horizontal="left" vertical="center"/>
    </xf>
    <xf numFmtId="0" fontId="19" fillId="0" borderId="0">
      <alignment horizontal="left" vertical="top"/>
    </xf>
    <xf numFmtId="0" fontId="19" fillId="0" borderId="0">
      <alignment horizontal="right" vertical="top"/>
    </xf>
    <xf numFmtId="0" fontId="19" fillId="0" borderId="0">
      <alignment horizontal="center" vertical="top"/>
    </xf>
    <xf numFmtId="0" fontId="19" fillId="0" borderId="0">
      <alignment horizontal="left" vertical="top"/>
    </xf>
    <xf numFmtId="0" fontId="19" fillId="0" borderId="0">
      <alignment horizontal="left" vertical="top"/>
    </xf>
    <xf numFmtId="0" fontId="19" fillId="0" borderId="0">
      <alignment horizontal="center" vertical="top"/>
    </xf>
    <xf numFmtId="0" fontId="19" fillId="0" borderId="0">
      <alignment horizontal="center" vertical="top"/>
    </xf>
    <xf numFmtId="0" fontId="19" fillId="0" borderId="0">
      <alignment horizontal="left" vertical="top"/>
    </xf>
    <xf numFmtId="0" fontId="17" fillId="0" borderId="0">
      <alignment horizontal="left" vertical="top"/>
    </xf>
    <xf numFmtId="0" fontId="19" fillId="0" borderId="0">
      <alignment horizontal="center" vertical="top"/>
    </xf>
    <xf numFmtId="0" fontId="17" fillId="0" borderId="0">
      <alignment horizontal="left" vertical="top"/>
    </xf>
    <xf numFmtId="0" fontId="15" fillId="0" borderId="0">
      <alignment horizontal="center" vertical="center"/>
    </xf>
    <xf numFmtId="0" fontId="7" fillId="0" borderId="0">
      <alignment horizontal="left" vertical="top"/>
    </xf>
    <xf numFmtId="0" fontId="17" fillId="0" borderId="0">
      <alignment horizontal="left" vertical="top"/>
    </xf>
    <xf numFmtId="0" fontId="17" fillId="0" borderId="0">
      <alignment horizontal="left" vertical="top"/>
    </xf>
    <xf numFmtId="0" fontId="17" fillId="0" borderId="0">
      <alignment horizontal="right" vertical="center"/>
    </xf>
    <xf numFmtId="0" fontId="15" fillId="0" borderId="0">
      <alignment horizontal="left" vertical="center"/>
    </xf>
    <xf numFmtId="0" fontId="17" fillId="0" borderId="0">
      <alignment horizontal="left" vertical="top"/>
    </xf>
    <xf numFmtId="0" fontId="15" fillId="0" borderId="0">
      <alignment horizontal="right" vertical="center"/>
    </xf>
    <xf numFmtId="0" fontId="17" fillId="0" borderId="0">
      <alignment horizontal="left" vertical="top"/>
    </xf>
    <xf numFmtId="0" fontId="17" fillId="0" borderId="0">
      <alignment horizontal="left" vertical="top"/>
    </xf>
    <xf numFmtId="0" fontId="17" fillId="0" borderId="0">
      <alignment horizontal="left" vertical="top"/>
    </xf>
    <xf numFmtId="0" fontId="15" fillId="0" borderId="0">
      <alignment horizontal="center" vertical="center"/>
    </xf>
    <xf numFmtId="0" fontId="17" fillId="0" borderId="0">
      <alignment horizontal="right" vertical="center"/>
    </xf>
    <xf numFmtId="0" fontId="15" fillId="0" borderId="0">
      <alignment horizontal="left" vertical="center"/>
    </xf>
    <xf numFmtId="0" fontId="18" fillId="0" borderId="0">
      <alignment horizontal="left" vertical="top"/>
    </xf>
    <xf numFmtId="0" fontId="15" fillId="0" borderId="0">
      <alignment horizontal="right" vertical="center"/>
    </xf>
    <xf numFmtId="0" fontId="17" fillId="0" borderId="0">
      <alignment horizontal="right" vertical="center"/>
    </xf>
    <xf numFmtId="0" fontId="18" fillId="0" borderId="0">
      <alignment horizontal="left" vertical="top"/>
    </xf>
    <xf numFmtId="0" fontId="17" fillId="0" borderId="0">
      <alignment horizontal="left" vertical="center"/>
    </xf>
    <xf numFmtId="0" fontId="15" fillId="0" borderId="0">
      <alignment horizontal="right" vertical="center"/>
    </xf>
    <xf numFmtId="0" fontId="17" fillId="0" borderId="0">
      <alignment horizontal="left" vertical="top"/>
    </xf>
    <xf numFmtId="0" fontId="15" fillId="0" borderId="0">
      <alignment horizontal="left" vertical="center"/>
    </xf>
    <xf numFmtId="0" fontId="18" fillId="0" borderId="0">
      <alignment horizontal="left" vertical="top"/>
    </xf>
    <xf numFmtId="0" fontId="17" fillId="0" borderId="0">
      <alignment horizontal="left" vertical="top"/>
    </xf>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1" fillId="20" borderId="5" applyNumberFormat="0" applyAlignment="0" applyProtection="0"/>
    <xf numFmtId="0" fontId="22" fillId="4" borderId="6" applyNumberFormat="0" applyAlignment="0" applyProtection="0"/>
    <xf numFmtId="0" fontId="23" fillId="4" borderId="5" applyNumberFormat="0" applyAlignment="0" applyProtection="0"/>
    <xf numFmtId="0" fontId="3" fillId="0" borderId="0"/>
    <xf numFmtId="168" fontId="1" fillId="0" borderId="0" applyFont="0" applyFill="0" applyBorder="0" applyAlignment="0" applyProtection="0"/>
    <xf numFmtId="0" fontId="24" fillId="0" borderId="7"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21" borderId="11" applyNumberFormat="0" applyAlignment="0" applyProtection="0"/>
    <xf numFmtId="0" fontId="29" fillId="0" borderId="0" applyNumberFormat="0" applyFill="0" applyBorder="0" applyAlignment="0" applyProtection="0"/>
    <xf numFmtId="0" fontId="30" fillId="11" borderId="0" applyNumberFormat="0" applyBorder="0" applyAlignment="0" applyProtection="0"/>
    <xf numFmtId="0" fontId="1" fillId="0" borderId="0"/>
    <xf numFmtId="0" fontId="1" fillId="0" borderId="0"/>
    <xf numFmtId="0" fontId="1" fillId="0" borderId="0"/>
    <xf numFmtId="0" fontId="7"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7" fillId="0" borderId="0"/>
    <xf numFmtId="0" fontId="1" fillId="0" borderId="0"/>
    <xf numFmtId="0" fontId="3" fillId="0" borderId="0"/>
    <xf numFmtId="0" fontId="7" fillId="0" borderId="0"/>
    <xf numFmtId="0" fontId="1" fillId="0" borderId="0"/>
    <xf numFmtId="0" fontId="31" fillId="0" borderId="0"/>
    <xf numFmtId="0" fontId="3" fillId="0" borderId="0"/>
    <xf numFmtId="0" fontId="32" fillId="0" borderId="0"/>
    <xf numFmtId="0" fontId="1" fillId="0" borderId="0"/>
    <xf numFmtId="0" fontId="33" fillId="22" borderId="0" applyNumberFormat="0" applyBorder="0" applyAlignment="0" applyProtection="0"/>
    <xf numFmtId="0" fontId="34" fillId="0" borderId="0" applyNumberFormat="0" applyFill="0" applyBorder="0" applyAlignment="0" applyProtection="0"/>
    <xf numFmtId="9" fontId="3" fillId="0" borderId="0" applyFont="0" applyFill="0" applyBorder="0" applyAlignment="0" applyProtection="0"/>
    <xf numFmtId="0" fontId="35" fillId="0" borderId="12" applyNumberFormat="0" applyFill="0" applyAlignment="0" applyProtection="0"/>
    <xf numFmtId="0" fontId="36" fillId="0" borderId="0" applyNumberFormat="0" applyFill="0" applyBorder="0" applyAlignment="0" applyProtection="0"/>
    <xf numFmtId="43" fontId="1" fillId="0" borderId="0" applyFont="0" applyFill="0" applyBorder="0" applyAlignment="0" applyProtection="0"/>
    <xf numFmtId="169" fontId="7" fillId="0" borderId="0" applyFont="0" applyFill="0" applyBorder="0" applyAlignment="0" applyProtection="0"/>
    <xf numFmtId="166" fontId="3" fillId="0" borderId="0" applyFont="0" applyFill="0" applyBorder="0" applyAlignment="0" applyProtection="0"/>
    <xf numFmtId="169" fontId="3" fillId="0" borderId="0" applyFont="0" applyFill="0" applyBorder="0" applyAlignment="0" applyProtection="0"/>
    <xf numFmtId="169" fontId="31" fillId="0" borderId="0" applyFont="0" applyFill="0" applyBorder="0" applyAlignment="0" applyProtection="0"/>
    <xf numFmtId="0" fontId="37" fillId="23" borderId="0" applyNumberFormat="0" applyBorder="0" applyAlignment="0" applyProtection="0"/>
    <xf numFmtId="170" fontId="38" fillId="0" borderId="0" applyBorder="0" applyProtection="0"/>
    <xf numFmtId="0" fontId="3" fillId="9" borderId="2">
      <alignment horizontal="left" vertical="top" wrapText="1"/>
    </xf>
    <xf numFmtId="0" fontId="3" fillId="7" borderId="3" applyNumberFormat="0">
      <alignment horizontal="right" vertical="top"/>
    </xf>
    <xf numFmtId="49" fontId="3" fillId="4" borderId="2">
      <alignment horizontal="left" vertical="top"/>
    </xf>
  </cellStyleXfs>
  <cellXfs count="62">
    <xf numFmtId="0" fontId="0" fillId="0" borderId="0" xfId="0"/>
    <xf numFmtId="0" fontId="9" fillId="0" borderId="1" xfId="1" applyFont="1" applyBorder="1" applyAlignment="1">
      <alignment horizontal="center" vertical="center" wrapText="1"/>
    </xf>
    <xf numFmtId="164" fontId="9" fillId="0" borderId="0" xfId="2" applyNumberFormat="1" applyFont="1" applyFill="1" applyBorder="1" applyAlignment="1" applyProtection="1">
      <alignment horizontal="right" vertical="center" wrapText="1"/>
      <protection locked="0"/>
    </xf>
    <xf numFmtId="164" fontId="10" fillId="0" borderId="0" xfId="2" applyNumberFormat="1" applyFont="1" applyFill="1" applyBorder="1" applyAlignment="1">
      <alignment horizontal="right" vertical="center" wrapText="1"/>
    </xf>
    <xf numFmtId="164" fontId="13" fillId="0" borderId="0" xfId="2" applyNumberFormat="1" applyFont="1" applyFill="1" applyBorder="1" applyAlignment="1">
      <alignment horizontal="right" vertical="center" wrapText="1"/>
    </xf>
    <xf numFmtId="0" fontId="10" fillId="0" borderId="0" xfId="1" applyFont="1" applyAlignment="1">
      <alignment horizontal="center" vertical="center" wrapText="1"/>
    </xf>
    <xf numFmtId="0" fontId="10" fillId="0" borderId="0" xfId="2" applyNumberFormat="1" applyFont="1" applyFill="1" applyBorder="1" applyAlignment="1" applyProtection="1">
      <alignment horizontal="left" vertical="center" wrapText="1"/>
      <protection hidden="1"/>
    </xf>
    <xf numFmtId="0" fontId="9" fillId="0" borderId="0" xfId="1" applyFont="1" applyFill="1" applyAlignment="1">
      <alignment horizontal="left" vertical="center" wrapText="1"/>
    </xf>
    <xf numFmtId="0" fontId="9" fillId="0" borderId="0" xfId="3" applyFont="1" applyFill="1" applyAlignment="1">
      <alignment horizontal="left" vertical="center" wrapText="1"/>
    </xf>
    <xf numFmtId="0" fontId="13" fillId="0" borderId="0" xfId="6" applyFont="1" applyFill="1" applyBorder="1" applyAlignment="1">
      <alignment horizontal="left" vertical="center" wrapText="1"/>
    </xf>
    <xf numFmtId="0" fontId="14" fillId="0" borderId="0" xfId="2" applyFont="1" applyFill="1" applyBorder="1" applyAlignment="1">
      <alignment horizontal="left" vertical="center" wrapText="1"/>
    </xf>
    <xf numFmtId="0" fontId="10" fillId="0" borderId="0" xfId="2" applyFont="1" applyFill="1" applyBorder="1" applyAlignment="1" applyProtection="1">
      <alignment horizontal="left" vertical="center" wrapText="1"/>
      <protection locked="0"/>
    </xf>
    <xf numFmtId="0" fontId="11" fillId="0" borderId="0" xfId="2" applyFont="1" applyFill="1" applyAlignment="1">
      <alignment horizontal="left" vertical="center" wrapText="1"/>
    </xf>
    <xf numFmtId="0" fontId="10" fillId="0" borderId="0" xfId="4" applyFont="1" applyBorder="1" applyAlignment="1">
      <alignment horizontal="left" vertical="center" wrapText="1"/>
    </xf>
    <xf numFmtId="0" fontId="10" fillId="0" borderId="0" xfId="2" applyFont="1" applyFill="1" applyBorder="1" applyAlignment="1">
      <alignment horizontal="left" vertical="center" wrapText="1"/>
    </xf>
    <xf numFmtId="0" fontId="10" fillId="0" borderId="0" xfId="3" applyFont="1" applyFill="1" applyAlignment="1">
      <alignment horizontal="left" vertical="center" wrapText="1"/>
    </xf>
    <xf numFmtId="0" fontId="10" fillId="0" borderId="0" xfId="2" applyFont="1" applyBorder="1" applyAlignment="1">
      <alignment horizontal="left" vertical="center" wrapText="1"/>
    </xf>
    <xf numFmtId="165" fontId="10" fillId="0" borderId="0" xfId="1" applyNumberFormat="1" applyFont="1" applyAlignment="1">
      <alignment wrapText="1"/>
    </xf>
    <xf numFmtId="164" fontId="10" fillId="0" borderId="0" xfId="5" applyNumberFormat="1" applyFont="1" applyAlignment="1" applyProtection="1">
      <alignment horizontal="right" vertical="center" wrapText="1"/>
    </xf>
    <xf numFmtId="164" fontId="10" fillId="0" borderId="0" xfId="5" applyNumberFormat="1" applyFont="1" applyFill="1" applyAlignment="1">
      <alignment horizontal="right" vertical="center" wrapText="1"/>
    </xf>
    <xf numFmtId="164" fontId="10" fillId="0" borderId="0" xfId="5" applyNumberFormat="1" applyFont="1" applyAlignment="1">
      <alignment horizontal="right" vertical="center" wrapText="1"/>
    </xf>
    <xf numFmtId="164" fontId="10" fillId="12" borderId="0" xfId="5" applyNumberFormat="1" applyFont="1" applyFill="1" applyAlignment="1">
      <alignment horizontal="right" vertical="center" wrapText="1"/>
    </xf>
    <xf numFmtId="164" fontId="9" fillId="0" borderId="0" xfId="5" applyNumberFormat="1" applyFont="1" applyAlignment="1">
      <alignment horizontal="right" vertical="center" wrapText="1"/>
    </xf>
    <xf numFmtId="164" fontId="13" fillId="0" borderId="0" xfId="2" applyNumberFormat="1" applyFont="1" applyFill="1" applyAlignment="1">
      <alignment horizontal="right" vertical="center" wrapText="1"/>
    </xf>
    <xf numFmtId="164" fontId="9" fillId="0" borderId="0" xfId="5" applyNumberFormat="1" applyFont="1" applyFill="1" applyAlignment="1">
      <alignment horizontal="right" vertical="center" wrapText="1"/>
    </xf>
    <xf numFmtId="164" fontId="10" fillId="0" borderId="0" xfId="2" applyNumberFormat="1" applyFont="1" applyFill="1" applyAlignment="1">
      <alignment horizontal="right" vertical="center" wrapText="1"/>
    </xf>
    <xf numFmtId="164" fontId="9" fillId="0" borderId="0" xfId="2" applyNumberFormat="1" applyFont="1" applyFill="1" applyAlignment="1">
      <alignment horizontal="right" vertical="center" wrapText="1"/>
    </xf>
    <xf numFmtId="165" fontId="10" fillId="0" borderId="0" xfId="1" applyNumberFormat="1" applyFont="1" applyAlignment="1">
      <alignment horizontal="center" wrapText="1"/>
    </xf>
    <xf numFmtId="165" fontId="39" fillId="2" borderId="0" xfId="2" applyNumberFormat="1" applyFont="1" applyFill="1" applyBorder="1" applyAlignment="1">
      <alignment horizontal="right" vertical="center" wrapText="1"/>
    </xf>
    <xf numFmtId="0" fontId="10" fillId="0" borderId="0" xfId="1" applyFont="1" applyAlignment="1">
      <alignment horizontal="center" wrapText="1"/>
    </xf>
    <xf numFmtId="165" fontId="10" fillId="0" borderId="0" xfId="1" applyNumberFormat="1" applyFont="1" applyAlignment="1">
      <alignment vertical="top" wrapText="1"/>
    </xf>
    <xf numFmtId="0" fontId="10" fillId="0" borderId="0" xfId="1" applyFont="1" applyAlignment="1">
      <alignment vertical="top" wrapText="1"/>
    </xf>
    <xf numFmtId="165" fontId="10" fillId="0" borderId="0" xfId="1" applyNumberFormat="1" applyFont="1" applyBorder="1" applyAlignment="1">
      <alignment wrapText="1"/>
    </xf>
    <xf numFmtId="0" fontId="12" fillId="0" borderId="0" xfId="2" applyFont="1" applyFill="1" applyBorder="1" applyAlignment="1">
      <alignment horizontal="left" vertical="center" wrapText="1"/>
    </xf>
    <xf numFmtId="0" fontId="9" fillId="0" borderId="0" xfId="1" applyFont="1" applyAlignment="1">
      <alignment horizontal="left" vertical="center" wrapText="1"/>
    </xf>
    <xf numFmtId="0" fontId="10" fillId="0" borderId="0" xfId="1" applyFont="1" applyAlignment="1">
      <alignment horizontal="left" vertical="center" wrapText="1"/>
    </xf>
    <xf numFmtId="0" fontId="9" fillId="0" borderId="0" xfId="2" applyFont="1" applyBorder="1" applyAlignment="1">
      <alignment horizontal="left" vertical="center" wrapText="1"/>
    </xf>
    <xf numFmtId="0" fontId="9" fillId="0" borderId="0" xfId="1" applyFont="1" applyFill="1" applyAlignment="1">
      <alignment horizontal="center" vertical="center" wrapText="1"/>
    </xf>
    <xf numFmtId="164" fontId="9" fillId="0" borderId="1" xfId="2" applyNumberFormat="1" applyFont="1" applyFill="1" applyBorder="1" applyAlignment="1">
      <alignment horizontal="right" vertical="center" wrapText="1"/>
    </xf>
    <xf numFmtId="164" fontId="9" fillId="0" borderId="1" xfId="1" applyNumberFormat="1" applyFont="1" applyFill="1" applyBorder="1" applyAlignment="1">
      <alignment horizontal="right" vertical="center" wrapText="1"/>
    </xf>
    <xf numFmtId="164" fontId="9" fillId="0" borderId="1" xfId="1" applyNumberFormat="1" applyFont="1" applyBorder="1" applyAlignment="1">
      <alignment horizontal="right" vertical="center" wrapText="1"/>
    </xf>
    <xf numFmtId="164" fontId="9" fillId="0" borderId="0" xfId="1" applyNumberFormat="1" applyFont="1" applyBorder="1" applyAlignment="1">
      <alignment horizontal="right" vertical="center" wrapText="1"/>
    </xf>
    <xf numFmtId="0" fontId="10" fillId="0" borderId="0" xfId="6" applyFont="1" applyFill="1" applyBorder="1" applyAlignment="1">
      <alignment horizontal="left" vertical="center" wrapText="1"/>
    </xf>
    <xf numFmtId="0" fontId="14" fillId="0" borderId="0" xfId="2" applyFont="1" applyFill="1" applyBorder="1" applyAlignment="1" applyProtection="1">
      <alignment horizontal="left" vertical="center" wrapText="1"/>
      <protection locked="0"/>
    </xf>
    <xf numFmtId="0" fontId="11" fillId="0" borderId="0" xfId="2" applyFont="1" applyFill="1" applyBorder="1" applyAlignment="1" applyProtection="1">
      <alignment horizontal="left" vertical="center" wrapText="1"/>
      <protection locked="0"/>
    </xf>
    <xf numFmtId="0" fontId="10" fillId="0" borderId="0" xfId="1" applyFont="1" applyFill="1" applyAlignment="1">
      <alignment horizontal="left" vertical="center" wrapText="1"/>
    </xf>
    <xf numFmtId="4" fontId="10" fillId="0" borderId="0" xfId="1" applyNumberFormat="1" applyFont="1" applyAlignment="1">
      <alignment horizontal="left" vertical="center" wrapText="1"/>
    </xf>
    <xf numFmtId="0" fontId="9" fillId="0" borderId="0" xfId="1" applyFont="1" applyBorder="1" applyAlignment="1">
      <alignment horizontal="center" vertical="center" wrapText="1"/>
    </xf>
    <xf numFmtId="164" fontId="9" fillId="0" borderId="0" xfId="2" applyNumberFormat="1" applyFont="1" applyFill="1" applyBorder="1" applyAlignment="1">
      <alignment horizontal="right" vertical="center" wrapText="1"/>
    </xf>
    <xf numFmtId="164" fontId="10" fillId="0" borderId="0" xfId="2" applyNumberFormat="1" applyFont="1" applyFill="1" applyBorder="1" applyAlignment="1" applyProtection="1">
      <alignment horizontal="right" vertical="center" wrapText="1"/>
      <protection locked="0"/>
    </xf>
    <xf numFmtId="4" fontId="10" fillId="0" borderId="0" xfId="1" applyNumberFormat="1" applyFont="1" applyAlignment="1">
      <alignment wrapText="1"/>
    </xf>
    <xf numFmtId="0" fontId="10" fillId="0" borderId="0" xfId="1" applyFont="1" applyAlignment="1">
      <alignment wrapText="1"/>
    </xf>
    <xf numFmtId="164" fontId="10" fillId="0" borderId="0" xfId="1" applyNumberFormat="1" applyFont="1" applyAlignment="1">
      <alignment horizontal="right" vertical="center" wrapText="1"/>
    </xf>
    <xf numFmtId="165" fontId="10" fillId="0" borderId="0" xfId="1" applyNumberFormat="1" applyFont="1" applyFill="1" applyAlignment="1">
      <alignment vertical="top" wrapText="1"/>
    </xf>
    <xf numFmtId="0" fontId="10" fillId="0" borderId="0" xfId="1" applyFont="1" applyFill="1" applyAlignment="1">
      <alignment vertical="top" wrapText="1"/>
    </xf>
    <xf numFmtId="165" fontId="10" fillId="0" borderId="0" xfId="2" applyNumberFormat="1" applyFont="1" applyFill="1" applyBorder="1" applyAlignment="1">
      <alignment wrapText="1"/>
    </xf>
    <xf numFmtId="0" fontId="10" fillId="0" borderId="0" xfId="2" applyFont="1" applyFill="1" applyBorder="1" applyAlignment="1">
      <alignment wrapText="1"/>
    </xf>
    <xf numFmtId="165" fontId="10" fillId="24" borderId="0" xfId="1" applyNumberFormat="1" applyFont="1" applyFill="1" applyAlignment="1">
      <alignment wrapText="1"/>
    </xf>
    <xf numFmtId="165" fontId="10" fillId="24" borderId="0" xfId="1" applyNumberFormat="1" applyFont="1" applyFill="1" applyBorder="1" applyAlignment="1">
      <alignment wrapText="1"/>
    </xf>
    <xf numFmtId="0" fontId="10" fillId="24" borderId="0" xfId="1" applyFont="1" applyFill="1" applyAlignment="1">
      <alignment wrapText="1"/>
    </xf>
    <xf numFmtId="164" fontId="10" fillId="0" borderId="0" xfId="5" applyNumberFormat="1" applyFont="1" applyFill="1" applyAlignment="1" applyProtection="1">
      <alignment horizontal="right" vertical="center" wrapText="1"/>
    </xf>
    <xf numFmtId="0" fontId="9" fillId="0" borderId="0" xfId="1" applyFont="1" applyFill="1" applyAlignment="1">
      <alignment horizontal="center" vertical="center" wrapText="1"/>
    </xf>
  </cellXfs>
  <cellStyles count="234">
    <cellStyle name="20% - Акцент6 2" xfId="121"/>
    <cellStyle name="20% - Акцент6 3" xfId="122"/>
    <cellStyle name="20% - Акцент6 3 2" xfId="123"/>
    <cellStyle name="20% - Акцент6 3 2 2" xfId="124"/>
    <cellStyle name="20% - Акцент6 3 2 2 2" xfId="125"/>
    <cellStyle name="20% - Акцент6 3 2 2 3" xfId="126"/>
    <cellStyle name="S0" xfId="127"/>
    <cellStyle name="S1" xfId="128"/>
    <cellStyle name="S1 2" xfId="129"/>
    <cellStyle name="S10" xfId="130"/>
    <cellStyle name="S10 2" xfId="131"/>
    <cellStyle name="S11" xfId="132"/>
    <cellStyle name="S11 2" xfId="133"/>
    <cellStyle name="S12" xfId="134"/>
    <cellStyle name="S13" xfId="135"/>
    <cellStyle name="S13 2" xfId="136"/>
    <cellStyle name="S14" xfId="137"/>
    <cellStyle name="S14 2" xfId="138"/>
    <cellStyle name="S15" xfId="139"/>
    <cellStyle name="S15 2" xfId="140"/>
    <cellStyle name="S16" xfId="141"/>
    <cellStyle name="S16 2" xfId="142"/>
    <cellStyle name="S17" xfId="143"/>
    <cellStyle name="S17 2" xfId="144"/>
    <cellStyle name="S18" xfId="145"/>
    <cellStyle name="S18 2" xfId="146"/>
    <cellStyle name="S19" xfId="147"/>
    <cellStyle name="S2" xfId="148"/>
    <cellStyle name="S2 2" xfId="149"/>
    <cellStyle name="S20" xfId="150"/>
    <cellStyle name="S21" xfId="151"/>
    <cellStyle name="S22" xfId="152"/>
    <cellStyle name="S22 2" xfId="153"/>
    <cellStyle name="S23" xfId="154"/>
    <cellStyle name="S23 2" xfId="155"/>
    <cellStyle name="S24" xfId="156"/>
    <cellStyle name="S25" xfId="157"/>
    <cellStyle name="S3" xfId="158"/>
    <cellStyle name="S3 2" xfId="159"/>
    <cellStyle name="S4" xfId="160"/>
    <cellStyle name="S4 2" xfId="161"/>
    <cellStyle name="S5" xfId="162"/>
    <cellStyle name="S5 2" xfId="163"/>
    <cellStyle name="S6" xfId="164"/>
    <cellStyle name="S6 2" xfId="165"/>
    <cellStyle name="S7" xfId="166"/>
    <cellStyle name="S7 2" xfId="167"/>
    <cellStyle name="S8" xfId="168"/>
    <cellStyle name="S8 2" xfId="169"/>
    <cellStyle name="S9" xfId="170"/>
    <cellStyle name="S9 2" xfId="171"/>
    <cellStyle name="Акцент1 2" xfId="172"/>
    <cellStyle name="Акцент2 2" xfId="173"/>
    <cellStyle name="Акцент3 2" xfId="174"/>
    <cellStyle name="Акцент4 2" xfId="175"/>
    <cellStyle name="Акцент5 2" xfId="176"/>
    <cellStyle name="Акцент6 2" xfId="177"/>
    <cellStyle name="Ввод  2" xfId="178"/>
    <cellStyle name="Вывод 2" xfId="179"/>
    <cellStyle name="Вычисление 2" xfId="180"/>
    <cellStyle name="Данные (редактируемые)" xfId="7"/>
    <cellStyle name="Данные (редактируемые) 2" xfId="8"/>
    <cellStyle name="Данные (только для чтения)" xfId="9"/>
    <cellStyle name="Данные (только для чтения) 2" xfId="10"/>
    <cellStyle name="Данные для удаления" xfId="11"/>
    <cellStyle name="Данные для удаления 2" xfId="12"/>
    <cellStyle name="Денежный 2" xfId="181"/>
    <cellStyle name="Денежный 3" xfId="182"/>
    <cellStyle name="Заголовки полей" xfId="13"/>
    <cellStyle name="Заголовки полей [печать]" xfId="14"/>
    <cellStyle name="Заголовки полей 10" xfId="114"/>
    <cellStyle name="Заголовки полей 11" xfId="233"/>
    <cellStyle name="Заголовки полей 2" xfId="15"/>
    <cellStyle name="Заголовки полей 3" xfId="16"/>
    <cellStyle name="Заголовки полей 4" xfId="17"/>
    <cellStyle name="Заголовки полей 5" xfId="18"/>
    <cellStyle name="Заголовки полей 6" xfId="19"/>
    <cellStyle name="Заголовки полей 7" xfId="20"/>
    <cellStyle name="Заголовки полей 8" xfId="21"/>
    <cellStyle name="Заголовки полей 9" xfId="103"/>
    <cellStyle name="Заголовок 1 2" xfId="183"/>
    <cellStyle name="Заголовок 2 2" xfId="184"/>
    <cellStyle name="Заголовок 3 2" xfId="185"/>
    <cellStyle name="Заголовок 4 2" xfId="186"/>
    <cellStyle name="Заголовок меры" xfId="22"/>
    <cellStyle name="Заголовок меры 2" xfId="23"/>
    <cellStyle name="Заголовок показателя [печать]" xfId="24"/>
    <cellStyle name="Заголовок показателя константы" xfId="25"/>
    <cellStyle name="Заголовок показателя константы 2" xfId="26"/>
    <cellStyle name="Заголовок результата расчета" xfId="27"/>
    <cellStyle name="Заголовок результата расчета 2" xfId="28"/>
    <cellStyle name="Заголовок свободного показателя" xfId="29"/>
    <cellStyle name="Заголовок свободного показателя 2" xfId="30"/>
    <cellStyle name="Значение фильтра" xfId="31"/>
    <cellStyle name="Значение фильтра [печать]" xfId="32"/>
    <cellStyle name="Значение фильтра [печать] 2" xfId="33"/>
    <cellStyle name="Значение фильтра 10" xfId="113"/>
    <cellStyle name="Значение фильтра 11" xfId="104"/>
    <cellStyle name="Значение фильтра 2" xfId="34"/>
    <cellStyle name="Значение фильтра 3" xfId="35"/>
    <cellStyle name="Значение фильтра 4" xfId="36"/>
    <cellStyle name="Значение фильтра 5" xfId="37"/>
    <cellStyle name="Значение фильтра 6" xfId="38"/>
    <cellStyle name="Значение фильтра 7" xfId="39"/>
    <cellStyle name="Значение фильтра 8" xfId="40"/>
    <cellStyle name="Значение фильтра 9" xfId="105"/>
    <cellStyle name="Информация о задаче" xfId="41"/>
    <cellStyle name="Итог 2" xfId="187"/>
    <cellStyle name="Контрольная ячейка 2" xfId="188"/>
    <cellStyle name="Название 2" xfId="189"/>
    <cellStyle name="Нейтральный 2" xfId="190"/>
    <cellStyle name="Обычный" xfId="0" builtinId="0"/>
    <cellStyle name="Обычный 10" xfId="191"/>
    <cellStyle name="Обычный 10 2" xfId="192"/>
    <cellStyle name="Обычный 10 3" xfId="193"/>
    <cellStyle name="Обычный 10 4" xfId="120"/>
    <cellStyle name="Обычный 11" xfId="194"/>
    <cellStyle name="Обычный 11 2" xfId="195"/>
    <cellStyle name="Обычный 12" xfId="196"/>
    <cellStyle name="Обычный 12 2" xfId="197"/>
    <cellStyle name="Обычный 13" xfId="198"/>
    <cellStyle name="Обычный 13 2" xfId="199"/>
    <cellStyle name="Обычный 14" xfId="200"/>
    <cellStyle name="Обычный 14 2" xfId="201"/>
    <cellStyle name="Обычный 15" xfId="202"/>
    <cellStyle name="Обычный 15 2" xfId="203"/>
    <cellStyle name="Обычный 16" xfId="204"/>
    <cellStyle name="Обычный 17" xfId="205"/>
    <cellStyle name="Обычный 2" xfId="42"/>
    <cellStyle name="Обычный 2 2" xfId="43"/>
    <cellStyle name="Обычный 2 2 2" xfId="2"/>
    <cellStyle name="Обычный 2 2 2 2" xfId="206"/>
    <cellStyle name="Обычный 2 3" xfId="44"/>
    <cellStyle name="Обычный 2 3 2" xfId="207"/>
    <cellStyle name="Обычный 2 4" xfId="45"/>
    <cellStyle name="Обычный 2 4 2" xfId="46"/>
    <cellStyle name="Обычный 2 5" xfId="47"/>
    <cellStyle name="Обычный 2 5 2" xfId="48"/>
    <cellStyle name="Обычный 2 6" xfId="208"/>
    <cellStyle name="Обычный 2 7" xfId="209"/>
    <cellStyle name="Обычный 2 8" xfId="230"/>
    <cellStyle name="Обычный 3" xfId="49"/>
    <cellStyle name="Обычный 3 2" xfId="210"/>
    <cellStyle name="Обычный 3 3" xfId="211"/>
    <cellStyle name="Обычный 4" xfId="50"/>
    <cellStyle name="Обычный 4 2" xfId="119"/>
    <cellStyle name="Обычный 5" xfId="51"/>
    <cellStyle name="Обычный 5 2" xfId="212"/>
    <cellStyle name="Обычный 5 3" xfId="213"/>
    <cellStyle name="Обычный 6" xfId="117"/>
    <cellStyle name="Обычный 6 2" xfId="214"/>
    <cellStyle name="Обычный 7" xfId="118"/>
    <cellStyle name="Обычный 8" xfId="215"/>
    <cellStyle name="Обычный 8 2" xfId="216"/>
    <cellStyle name="Обычный 9" xfId="217"/>
    <cellStyle name="Обычный 9 2" xfId="218"/>
    <cellStyle name="Обычный_tmp" xfId="4"/>
    <cellStyle name="Обычный_Взаимные Москв 9мес2006" xfId="6"/>
    <cellStyle name="Обычный_Проект 2006г-5" xfId="1"/>
    <cellStyle name="Обычный_республиканский  2005 г" xfId="3"/>
    <cellStyle name="Отдельная ячейка" xfId="52"/>
    <cellStyle name="Отдельная ячейка - константа" xfId="53"/>
    <cellStyle name="Отдельная ячейка - константа [печать]" xfId="54"/>
    <cellStyle name="Отдельная ячейка - константа [печать] 2" xfId="55"/>
    <cellStyle name="Отдельная ячейка - константа 10" xfId="109"/>
    <cellStyle name="Отдельная ячейка - константа 11" xfId="108"/>
    <cellStyle name="Отдельная ячейка - константа 2" xfId="56"/>
    <cellStyle name="Отдельная ячейка - константа 3" xfId="57"/>
    <cellStyle name="Отдельная ячейка - константа 4" xfId="58"/>
    <cellStyle name="Отдельная ячейка - константа 5" xfId="59"/>
    <cellStyle name="Отдельная ячейка - константа 6" xfId="60"/>
    <cellStyle name="Отдельная ячейка - константа 7" xfId="61"/>
    <cellStyle name="Отдельная ячейка - константа 8" xfId="62"/>
    <cellStyle name="Отдельная ячейка - константа 9" xfId="111"/>
    <cellStyle name="Отдельная ячейка [печать]" xfId="63"/>
    <cellStyle name="Отдельная ячейка [печать] 2" xfId="64"/>
    <cellStyle name="Отдельная ячейка 10" xfId="116"/>
    <cellStyle name="Отдельная ячейка 11" xfId="107"/>
    <cellStyle name="Отдельная ячейка 2" xfId="65"/>
    <cellStyle name="Отдельная ячейка 3" xfId="66"/>
    <cellStyle name="Отдельная ячейка 4" xfId="67"/>
    <cellStyle name="Отдельная ячейка 5" xfId="68"/>
    <cellStyle name="Отдельная ячейка 6" xfId="69"/>
    <cellStyle name="Отдельная ячейка 7" xfId="70"/>
    <cellStyle name="Отдельная ячейка 8" xfId="71"/>
    <cellStyle name="Отдельная ячейка 9" xfId="110"/>
    <cellStyle name="Отдельная ячейка-результат" xfId="72"/>
    <cellStyle name="Отдельная ячейка-результат [печать]" xfId="73"/>
    <cellStyle name="Отдельная ячейка-результат [печать] 2" xfId="74"/>
    <cellStyle name="Отдельная ячейка-результат 10" xfId="106"/>
    <cellStyle name="Отдельная ячейка-результат 11" xfId="232"/>
    <cellStyle name="Отдельная ячейка-результат 2" xfId="75"/>
    <cellStyle name="Отдельная ячейка-результат 3" xfId="76"/>
    <cellStyle name="Отдельная ячейка-результат 4" xfId="77"/>
    <cellStyle name="Отдельная ячейка-результат 5" xfId="78"/>
    <cellStyle name="Отдельная ячейка-результат 6" xfId="79"/>
    <cellStyle name="Отдельная ячейка-результат 7" xfId="80"/>
    <cellStyle name="Отдельная ячейка-результат 8" xfId="81"/>
    <cellStyle name="Отдельная ячейка-результат 9" xfId="112"/>
    <cellStyle name="Плохой 2" xfId="219"/>
    <cellStyle name="Пояснение 2" xfId="220"/>
    <cellStyle name="Примечание 2" xfId="82"/>
    <cellStyle name="Процентный 2" xfId="221"/>
    <cellStyle name="Свойства элементов измерения" xfId="83"/>
    <cellStyle name="Свойства элементов измерения [печать]" xfId="84"/>
    <cellStyle name="Свойства элементов измерения [печать] 2" xfId="85"/>
    <cellStyle name="Связанная ячейка 2" xfId="222"/>
    <cellStyle name="Текст предупреждения 2" xfId="223"/>
    <cellStyle name="Финансовый 2" xfId="86"/>
    <cellStyle name="Финансовый 2 2" xfId="87"/>
    <cellStyle name="Финансовый 2 3" xfId="224"/>
    <cellStyle name="Финансовый 3" xfId="88"/>
    <cellStyle name="Финансовый 3 2" xfId="89"/>
    <cellStyle name="Финансовый 3 2 2" xfId="90"/>
    <cellStyle name="Финансовый 4" xfId="5"/>
    <cellStyle name="Финансовый 4 2" xfId="225"/>
    <cellStyle name="Финансовый 4 3" xfId="226"/>
    <cellStyle name="Финансовый 5" xfId="91"/>
    <cellStyle name="Финансовый 5 2" xfId="227"/>
    <cellStyle name="Финансовый 6" xfId="228"/>
    <cellStyle name="Хороший 2" xfId="229"/>
    <cellStyle name="Элементы осей" xfId="92"/>
    <cellStyle name="Элементы осей [печать]" xfId="93"/>
    <cellStyle name="Элементы осей [печать] 2" xfId="94"/>
    <cellStyle name="Элементы осей 10" xfId="102"/>
    <cellStyle name="Элементы осей 11" xfId="231"/>
    <cellStyle name="Элементы осей 2" xfId="95"/>
    <cellStyle name="Элементы осей 3" xfId="96"/>
    <cellStyle name="Элементы осей 4" xfId="97"/>
    <cellStyle name="Элементы осей 5" xfId="98"/>
    <cellStyle name="Элементы осей 6" xfId="99"/>
    <cellStyle name="Элементы осей 7" xfId="100"/>
    <cellStyle name="Элементы осей 8" xfId="101"/>
    <cellStyle name="Элементы осей 9" xfId="1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O330"/>
  <sheetViews>
    <sheetView tabSelected="1" view="pageBreakPreview" zoomScale="87" zoomScaleNormal="100" zoomScaleSheetLayoutView="87" workbookViewId="0">
      <selection activeCell="D213" sqref="D213"/>
    </sheetView>
  </sheetViews>
  <sheetFormatPr defaultRowHeight="15.75" x14ac:dyDescent="0.25"/>
  <cols>
    <col min="1" max="1" width="70.7109375" style="35" customWidth="1"/>
    <col min="2" max="2" width="23.28515625" style="52" customWidth="1"/>
    <col min="3" max="3" width="20.140625" style="52" customWidth="1"/>
    <col min="4" max="4" width="16.85546875" style="52" customWidth="1"/>
    <col min="5" max="5" width="21.140625" style="17" customWidth="1"/>
    <col min="6" max="6" width="21.85546875" style="17" customWidth="1"/>
    <col min="7" max="41" width="9.140625" style="17"/>
    <col min="42" max="16384" width="9.140625" style="51"/>
  </cols>
  <sheetData>
    <row r="2" spans="1:41" x14ac:dyDescent="0.25">
      <c r="A2" s="61" t="s">
        <v>228</v>
      </c>
      <c r="B2" s="61"/>
      <c r="C2" s="61"/>
      <c r="D2" s="61"/>
    </row>
    <row r="3" spans="1:41" x14ac:dyDescent="0.25">
      <c r="A3" s="5"/>
      <c r="D3" s="52" t="s">
        <v>0</v>
      </c>
    </row>
    <row r="4" spans="1:41" s="29" customFormat="1" x14ac:dyDescent="0.25">
      <c r="A4" s="1" t="s">
        <v>1</v>
      </c>
      <c r="B4" s="38" t="s">
        <v>2</v>
      </c>
      <c r="C4" s="39" t="s">
        <v>3</v>
      </c>
      <c r="D4" s="40" t="s">
        <v>4</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row>
    <row r="5" spans="1:41" x14ac:dyDescent="0.25">
      <c r="A5" s="5"/>
      <c r="B5" s="41"/>
      <c r="C5" s="41"/>
      <c r="D5" s="41"/>
    </row>
    <row r="6" spans="1:41" x14ac:dyDescent="0.25">
      <c r="A6" s="47" t="s">
        <v>5</v>
      </c>
      <c r="B6" s="41"/>
      <c r="C6" s="41"/>
      <c r="D6" s="41"/>
    </row>
    <row r="7" spans="1:41" x14ac:dyDescent="0.25">
      <c r="A7" s="36" t="s">
        <v>6</v>
      </c>
      <c r="B7" s="26">
        <f>+B8+B11+B14+B20+B25+B28</f>
        <v>18166832.369589999</v>
      </c>
      <c r="C7" s="26">
        <f>+C8+C11+C14+C20+C25+C28</f>
        <v>18122153.65013</v>
      </c>
      <c r="D7" s="26">
        <f>IFERROR(+C7/B7*100,0)</f>
        <v>99.754064337959164</v>
      </c>
    </row>
    <row r="8" spans="1:41" x14ac:dyDescent="0.25">
      <c r="A8" s="36" t="s">
        <v>7</v>
      </c>
      <c r="B8" s="26">
        <f>B9+B10</f>
        <v>11496834.928309999</v>
      </c>
      <c r="C8" s="26">
        <f>C9+C10</f>
        <v>11432393.19046</v>
      </c>
      <c r="D8" s="26">
        <f t="shared" ref="D8:D47" si="0">IFERROR(+C8/B8*100,0)</f>
        <v>99.439482794596657</v>
      </c>
    </row>
    <row r="9" spans="1:41" x14ac:dyDescent="0.25">
      <c r="A9" s="16" t="s">
        <v>8</v>
      </c>
      <c r="B9" s="25">
        <v>2194117</v>
      </c>
      <c r="C9" s="25">
        <v>2230420.5112100001</v>
      </c>
      <c r="D9" s="25">
        <f t="shared" si="0"/>
        <v>101.65458410877817</v>
      </c>
    </row>
    <row r="10" spans="1:41" x14ac:dyDescent="0.25">
      <c r="A10" s="16" t="s">
        <v>9</v>
      </c>
      <c r="B10" s="25">
        <v>9302717.9283099994</v>
      </c>
      <c r="C10" s="25">
        <v>9201972.67925</v>
      </c>
      <c r="D10" s="25">
        <f t="shared" si="0"/>
        <v>98.917034249169149</v>
      </c>
    </row>
    <row r="11" spans="1:41" ht="31.5" x14ac:dyDescent="0.25">
      <c r="A11" s="36" t="s">
        <v>10</v>
      </c>
      <c r="B11" s="26">
        <f>+B12+B13</f>
        <v>2869220</v>
      </c>
      <c r="C11" s="26">
        <f>+C12+C13</f>
        <v>2874650.6690400001</v>
      </c>
      <c r="D11" s="26">
        <f t="shared" si="0"/>
        <v>100.18927335791609</v>
      </c>
    </row>
    <row r="12" spans="1:41" ht="31.5" x14ac:dyDescent="0.25">
      <c r="A12" s="15" t="s">
        <v>11</v>
      </c>
      <c r="B12" s="25">
        <v>2867032</v>
      </c>
      <c r="C12" s="25">
        <v>2872448.8870399999</v>
      </c>
      <c r="D12" s="25">
        <f t="shared" si="0"/>
        <v>100.18893709731876</v>
      </c>
    </row>
    <row r="13" spans="1:41" x14ac:dyDescent="0.25">
      <c r="A13" s="15" t="s">
        <v>229</v>
      </c>
      <c r="B13" s="25">
        <v>2188</v>
      </c>
      <c r="C13" s="25">
        <v>2201.7820000000002</v>
      </c>
      <c r="D13" s="25">
        <f t="shared" si="0"/>
        <v>100.62989031078611</v>
      </c>
    </row>
    <row r="14" spans="1:41" x14ac:dyDescent="0.25">
      <c r="A14" s="36" t="s">
        <v>12</v>
      </c>
      <c r="B14" s="26">
        <f>B15+B16+B17+B18+B19</f>
        <v>891892</v>
      </c>
      <c r="C14" s="26">
        <f>C15+C16+C17+C18+C19</f>
        <v>897158.41018000001</v>
      </c>
      <c r="D14" s="26">
        <f t="shared" si="0"/>
        <v>100.59047622133622</v>
      </c>
    </row>
    <row r="15" spans="1:41" ht="31.5" x14ac:dyDescent="0.25">
      <c r="A15" s="16" t="s">
        <v>13</v>
      </c>
      <c r="B15" s="25">
        <v>757953</v>
      </c>
      <c r="C15" s="25">
        <v>754435.97351000004</v>
      </c>
      <c r="D15" s="25">
        <f t="shared" si="0"/>
        <v>99.535983564944004</v>
      </c>
    </row>
    <row r="16" spans="1:41" x14ac:dyDescent="0.25">
      <c r="A16" s="16" t="s">
        <v>14</v>
      </c>
      <c r="B16" s="25">
        <v>364</v>
      </c>
      <c r="C16" s="25">
        <v>484.43452000000002</v>
      </c>
      <c r="D16" s="25">
        <f t="shared" si="0"/>
        <v>133.08640659340659</v>
      </c>
    </row>
    <row r="17" spans="1:4" x14ac:dyDescent="0.25">
      <c r="A17" s="16" t="s">
        <v>15</v>
      </c>
      <c r="B17" s="25">
        <v>11023</v>
      </c>
      <c r="C17" s="25">
        <v>11055.05337</v>
      </c>
      <c r="D17" s="25">
        <f t="shared" si="0"/>
        <v>100.2907862650821</v>
      </c>
    </row>
    <row r="18" spans="1:4" ht="31.5" x14ac:dyDescent="0.25">
      <c r="A18" s="16" t="s">
        <v>16</v>
      </c>
      <c r="B18" s="25">
        <v>70693</v>
      </c>
      <c r="C18" s="25">
        <v>79509.543030000001</v>
      </c>
      <c r="D18" s="25">
        <f t="shared" si="0"/>
        <v>112.47159270366231</v>
      </c>
    </row>
    <row r="19" spans="1:4" x14ac:dyDescent="0.25">
      <c r="A19" s="16" t="s">
        <v>155</v>
      </c>
      <c r="B19" s="25">
        <v>51859</v>
      </c>
      <c r="C19" s="25">
        <v>51673.405749999998</v>
      </c>
      <c r="D19" s="25">
        <f t="shared" si="0"/>
        <v>99.642117568792301</v>
      </c>
    </row>
    <row r="20" spans="1:4" x14ac:dyDescent="0.25">
      <c r="A20" s="36" t="s">
        <v>17</v>
      </c>
      <c r="B20" s="26">
        <f>B21+B22+B23+B24</f>
        <v>1121127.4412799999</v>
      </c>
      <c r="C20" s="26">
        <f>C21+C22+C23+C24</f>
        <v>1101984.2126</v>
      </c>
      <c r="D20" s="26">
        <f t="shared" si="0"/>
        <v>98.292501996191987</v>
      </c>
    </row>
    <row r="21" spans="1:4" x14ac:dyDescent="0.25">
      <c r="A21" s="16" t="s">
        <v>18</v>
      </c>
      <c r="B21" s="25">
        <v>133255.64128000001</v>
      </c>
      <c r="C21" s="25">
        <v>132187.25581999999</v>
      </c>
      <c r="D21" s="25">
        <f t="shared" si="0"/>
        <v>99.198243729317909</v>
      </c>
    </row>
    <row r="22" spans="1:4" x14ac:dyDescent="0.25">
      <c r="A22" s="16" t="s">
        <v>19</v>
      </c>
      <c r="B22" s="25">
        <v>550293</v>
      </c>
      <c r="C22" s="25">
        <v>544747.57663000003</v>
      </c>
      <c r="D22" s="25">
        <f t="shared" si="0"/>
        <v>98.992278046422541</v>
      </c>
    </row>
    <row r="23" spans="1:4" x14ac:dyDescent="0.25">
      <c r="A23" s="14" t="s">
        <v>20</v>
      </c>
      <c r="B23" s="25">
        <v>282143</v>
      </c>
      <c r="C23" s="25">
        <v>268966.95620999997</v>
      </c>
      <c r="D23" s="25">
        <f t="shared" si="0"/>
        <v>95.330012160500161</v>
      </c>
    </row>
    <row r="24" spans="1:4" x14ac:dyDescent="0.25">
      <c r="A24" s="16" t="s">
        <v>21</v>
      </c>
      <c r="B24" s="25">
        <v>155435.79999999999</v>
      </c>
      <c r="C24" s="25">
        <v>156082.42394000001</v>
      </c>
      <c r="D24" s="25">
        <f t="shared" si="0"/>
        <v>100.416007084597</v>
      </c>
    </row>
    <row r="25" spans="1:4" ht="31.5" x14ac:dyDescent="0.25">
      <c r="A25" s="36" t="s">
        <v>22</v>
      </c>
      <c r="B25" s="26">
        <f>B26+B27</f>
        <v>1397787</v>
      </c>
      <c r="C25" s="26">
        <f>C26+C27</f>
        <v>1419410.72275</v>
      </c>
      <c r="D25" s="26">
        <f t="shared" si="0"/>
        <v>101.5469969852345</v>
      </c>
    </row>
    <row r="26" spans="1:4" x14ac:dyDescent="0.25">
      <c r="A26" s="16" t="s">
        <v>23</v>
      </c>
      <c r="B26" s="25">
        <v>1392427</v>
      </c>
      <c r="C26" s="25">
        <v>1414289.5987199999</v>
      </c>
      <c r="D26" s="25">
        <f t="shared" si="0"/>
        <v>101.57010735356322</v>
      </c>
    </row>
    <row r="27" spans="1:4" ht="29.25" customHeight="1" x14ac:dyDescent="0.25">
      <c r="A27" s="13" t="s">
        <v>24</v>
      </c>
      <c r="B27" s="25">
        <v>5360</v>
      </c>
      <c r="C27" s="25">
        <v>5121.1240299999999</v>
      </c>
      <c r="D27" s="25">
        <f t="shared" si="0"/>
        <v>95.543358768656717</v>
      </c>
    </row>
    <row r="28" spans="1:4" x14ac:dyDescent="0.25">
      <c r="A28" s="36" t="s">
        <v>25</v>
      </c>
      <c r="B28" s="26">
        <v>389971</v>
      </c>
      <c r="C28" s="26">
        <v>396556.44510000001</v>
      </c>
      <c r="D28" s="26">
        <f t="shared" si="0"/>
        <v>101.68870123675863</v>
      </c>
    </row>
    <row r="29" spans="1:4" x14ac:dyDescent="0.25">
      <c r="A29" s="36" t="s">
        <v>26</v>
      </c>
      <c r="B29" s="26">
        <f>+B30+B37+B41+B43+B44+B45+B46</f>
        <v>1889887.40273</v>
      </c>
      <c r="C29" s="26">
        <f>+C30+C37+C41+C43+C44+C45+C46</f>
        <v>1853750.4088000001</v>
      </c>
      <c r="D29" s="26">
        <f t="shared" si="0"/>
        <v>98.087875823829563</v>
      </c>
    </row>
    <row r="30" spans="1:4" x14ac:dyDescent="0.25">
      <c r="A30" s="36" t="s">
        <v>27</v>
      </c>
      <c r="B30" s="26">
        <f>B31+B32+B33+B34+B35+B36</f>
        <v>1085549.44257</v>
      </c>
      <c r="C30" s="26">
        <f>C31+C32+C33+C34+C35+C36</f>
        <v>1085474.5924200001</v>
      </c>
      <c r="D30" s="26">
        <f t="shared" si="0"/>
        <v>99.993104860353242</v>
      </c>
    </row>
    <row r="31" spans="1:4" x14ac:dyDescent="0.25">
      <c r="A31" s="16" t="s">
        <v>28</v>
      </c>
      <c r="B31" s="25">
        <v>1048</v>
      </c>
      <c r="C31" s="25">
        <v>770.33100000000002</v>
      </c>
      <c r="D31" s="25">
        <f t="shared" si="0"/>
        <v>73.504866412213744</v>
      </c>
    </row>
    <row r="32" spans="1:4" x14ac:dyDescent="0.25">
      <c r="A32" s="16" t="s">
        <v>29</v>
      </c>
      <c r="B32" s="25">
        <v>401</v>
      </c>
      <c r="C32" s="25"/>
      <c r="D32" s="25">
        <f t="shared" si="0"/>
        <v>0</v>
      </c>
    </row>
    <row r="33" spans="1:6" x14ac:dyDescent="0.25">
      <c r="A33" s="16" t="s">
        <v>30</v>
      </c>
      <c r="B33" s="25">
        <v>202441.12656999999</v>
      </c>
      <c r="C33" s="25">
        <v>201537.76365000001</v>
      </c>
      <c r="D33" s="25">
        <f t="shared" si="0"/>
        <v>99.553765119120882</v>
      </c>
    </row>
    <row r="34" spans="1:6" x14ac:dyDescent="0.25">
      <c r="A34" s="16" t="s">
        <v>31</v>
      </c>
      <c r="B34" s="25">
        <v>20099.400000000001</v>
      </c>
      <c r="C34" s="25">
        <v>11360.870709999999</v>
      </c>
      <c r="D34" s="25">
        <f t="shared" si="0"/>
        <v>56.523432092500272</v>
      </c>
    </row>
    <row r="35" spans="1:6" x14ac:dyDescent="0.25">
      <c r="A35" s="16" t="s">
        <v>32</v>
      </c>
      <c r="B35" s="25"/>
      <c r="C35" s="25">
        <v>-2.552</v>
      </c>
      <c r="D35" s="25">
        <f t="shared" si="0"/>
        <v>0</v>
      </c>
    </row>
    <row r="36" spans="1:6" x14ac:dyDescent="0.25">
      <c r="A36" s="16" t="s">
        <v>158</v>
      </c>
      <c r="B36" s="25">
        <f>839883+21676.916</f>
        <v>861559.91599999997</v>
      </c>
      <c r="C36" s="25">
        <v>871808.17905999999</v>
      </c>
      <c r="D36" s="25">
        <f t="shared" si="0"/>
        <v>101.18950091220353</v>
      </c>
    </row>
    <row r="37" spans="1:6" x14ac:dyDescent="0.25">
      <c r="A37" s="36" t="s">
        <v>33</v>
      </c>
      <c r="B37" s="26">
        <f>B38+B39+B40</f>
        <v>134731</v>
      </c>
      <c r="C37" s="26">
        <f>C38+C39+C40</f>
        <v>90209.350890000002</v>
      </c>
      <c r="D37" s="26">
        <f t="shared" si="0"/>
        <v>66.955155747378114</v>
      </c>
    </row>
    <row r="38" spans="1:6" x14ac:dyDescent="0.25">
      <c r="A38" s="16" t="s">
        <v>34</v>
      </c>
      <c r="B38" s="25">
        <v>117309</v>
      </c>
      <c r="C38" s="25">
        <v>74280.337379999997</v>
      </c>
      <c r="D38" s="25">
        <f t="shared" si="0"/>
        <v>63.320237475385518</v>
      </c>
    </row>
    <row r="39" spans="1:6" x14ac:dyDescent="0.25">
      <c r="A39" s="16" t="s">
        <v>35</v>
      </c>
      <c r="B39" s="25">
        <v>7501</v>
      </c>
      <c r="C39" s="25">
        <v>7208.5704900000001</v>
      </c>
      <c r="D39" s="25">
        <f t="shared" si="0"/>
        <v>96.101459672043731</v>
      </c>
    </row>
    <row r="40" spans="1:6" x14ac:dyDescent="0.25">
      <c r="A40" s="16" t="s">
        <v>36</v>
      </c>
      <c r="B40" s="25">
        <v>9921</v>
      </c>
      <c r="C40" s="25">
        <v>8720.4430200000006</v>
      </c>
      <c r="D40" s="25">
        <f t="shared" si="0"/>
        <v>87.898830964620515</v>
      </c>
    </row>
    <row r="41" spans="1:6" ht="31.5" x14ac:dyDescent="0.25">
      <c r="A41" s="36" t="s">
        <v>37</v>
      </c>
      <c r="B41" s="26">
        <f>B42</f>
        <v>140094.39715999999</v>
      </c>
      <c r="C41" s="26">
        <f>C42</f>
        <v>145007.40711</v>
      </c>
      <c r="D41" s="26">
        <f t="shared" si="0"/>
        <v>103.5069282209687</v>
      </c>
    </row>
    <row r="42" spans="1:6" ht="31.5" x14ac:dyDescent="0.25">
      <c r="A42" s="14" t="s">
        <v>38</v>
      </c>
      <c r="B42" s="25">
        <v>140094.39715999999</v>
      </c>
      <c r="C42" s="25">
        <v>145007.40711</v>
      </c>
      <c r="D42" s="25">
        <f t="shared" si="0"/>
        <v>103.5069282209687</v>
      </c>
    </row>
    <row r="43" spans="1:6" x14ac:dyDescent="0.25">
      <c r="A43" s="36" t="s">
        <v>39</v>
      </c>
      <c r="B43" s="26">
        <v>56707</v>
      </c>
      <c r="C43" s="26">
        <v>59665.134149999998</v>
      </c>
      <c r="D43" s="26">
        <f t="shared" si="0"/>
        <v>105.21652379776746</v>
      </c>
    </row>
    <row r="44" spans="1:6" x14ac:dyDescent="0.25">
      <c r="A44" s="36" t="s">
        <v>40</v>
      </c>
      <c r="B44" s="26">
        <v>492</v>
      </c>
      <c r="C44" s="26">
        <v>507.64400000000001</v>
      </c>
      <c r="D44" s="26">
        <f t="shared" si="0"/>
        <v>103.17967479674796</v>
      </c>
    </row>
    <row r="45" spans="1:6" x14ac:dyDescent="0.25">
      <c r="A45" s="36" t="s">
        <v>41</v>
      </c>
      <c r="B45" s="26">
        <v>449493</v>
      </c>
      <c r="C45" s="26">
        <v>453193.16811000003</v>
      </c>
      <c r="D45" s="26">
        <f t="shared" si="0"/>
        <v>100.82318703739548</v>
      </c>
    </row>
    <row r="46" spans="1:6" x14ac:dyDescent="0.25">
      <c r="A46" s="36" t="s">
        <v>42</v>
      </c>
      <c r="B46" s="26">
        <v>22820.562999999998</v>
      </c>
      <c r="C46" s="26">
        <v>19693.112120000002</v>
      </c>
      <c r="D46" s="26">
        <f t="shared" si="0"/>
        <v>86.295470098612398</v>
      </c>
    </row>
    <row r="47" spans="1:6" x14ac:dyDescent="0.25">
      <c r="A47" s="34" t="s">
        <v>43</v>
      </c>
      <c r="B47" s="24">
        <f>+B7+B29</f>
        <v>20056719.772319999</v>
      </c>
      <c r="C47" s="24">
        <f>+C7+C29</f>
        <v>19975904.058929998</v>
      </c>
      <c r="D47" s="24">
        <f t="shared" si="0"/>
        <v>99.597064154520751</v>
      </c>
      <c r="E47" s="30"/>
      <c r="F47" s="30"/>
    </row>
    <row r="48" spans="1:6" x14ac:dyDescent="0.25">
      <c r="A48" s="34"/>
      <c r="B48" s="24"/>
      <c r="C48" s="24"/>
      <c r="D48" s="24"/>
    </row>
    <row r="49" spans="1:41" s="54" customFormat="1" x14ac:dyDescent="0.25">
      <c r="A49" s="12" t="s">
        <v>44</v>
      </c>
      <c r="B49" s="26">
        <f>+B50+B160+B162+B165+B169+B176</f>
        <v>54492410.79039</v>
      </c>
      <c r="C49" s="26">
        <f>+C50+C160+C162+C165+C169+C176</f>
        <v>54400584.023149997</v>
      </c>
      <c r="D49" s="26">
        <f t="shared" ref="D49:D50" si="1">+C49/B49*100</f>
        <v>99.831487053136229</v>
      </c>
      <c r="E49" s="53">
        <v>51547522.037320003</v>
      </c>
      <c r="F49" s="53">
        <v>51757789.68299</v>
      </c>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row>
    <row r="50" spans="1:41" s="54" customFormat="1" ht="31.5" x14ac:dyDescent="0.25">
      <c r="A50" s="12" t="s">
        <v>45</v>
      </c>
      <c r="B50" s="26">
        <f>+B51+B56+B134+B151</f>
        <v>54465901.069049999</v>
      </c>
      <c r="C50" s="26">
        <f>+C51+C56+C134+C151</f>
        <v>54384505.438759997</v>
      </c>
      <c r="D50" s="26">
        <f t="shared" si="1"/>
        <v>99.850556717703412</v>
      </c>
      <c r="E50" s="53">
        <v>51382187.590219997</v>
      </c>
      <c r="F50" s="53">
        <v>51614011.535259999</v>
      </c>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row>
    <row r="51" spans="1:41" s="54" customFormat="1" x14ac:dyDescent="0.25">
      <c r="A51" s="33" t="s">
        <v>46</v>
      </c>
      <c r="B51" s="4">
        <f>+B52+B53+B54+B55</f>
        <v>29785374.099999998</v>
      </c>
      <c r="C51" s="4">
        <f>+C52+C53+C54+C55</f>
        <v>29785374.099999998</v>
      </c>
      <c r="D51" s="23">
        <f>+C51/B51*100</f>
        <v>100</v>
      </c>
      <c r="E51" s="53">
        <f>+E49-B49</f>
        <v>-2944888.7530699968</v>
      </c>
      <c r="F51" s="53">
        <f>+F49-C49</f>
        <v>-2642794.3401599973</v>
      </c>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row>
    <row r="52" spans="1:41" s="56" customFormat="1" ht="31.5" x14ac:dyDescent="0.25">
      <c r="A52" s="14" t="s">
        <v>47</v>
      </c>
      <c r="B52" s="3">
        <v>25064032.699999999</v>
      </c>
      <c r="C52" s="3">
        <v>25064032.699999999</v>
      </c>
      <c r="D52" s="3">
        <f>+C52/B52*100</f>
        <v>100</v>
      </c>
      <c r="E52" s="55">
        <f>+E50-B50</f>
        <v>-3083713.4788300022</v>
      </c>
      <c r="F52" s="55">
        <f>+F50-C50</f>
        <v>-2770493.9034999982</v>
      </c>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row>
    <row r="53" spans="1:41" s="56" customFormat="1" ht="31.5" x14ac:dyDescent="0.25">
      <c r="A53" s="14" t="s">
        <v>48</v>
      </c>
      <c r="B53" s="3">
        <v>1294746.8999999999</v>
      </c>
      <c r="C53" s="3">
        <v>1294746.8999999999</v>
      </c>
      <c r="D53" s="3">
        <f t="shared" ref="D53:D56" si="2">+C53/B53*100</f>
        <v>100</v>
      </c>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row>
    <row r="54" spans="1:41" s="56" customFormat="1" ht="47.25" x14ac:dyDescent="0.25">
      <c r="A54" s="14" t="s">
        <v>144</v>
      </c>
      <c r="B54" s="3">
        <v>3295035</v>
      </c>
      <c r="C54" s="3">
        <v>3295035</v>
      </c>
      <c r="D54" s="3">
        <f t="shared" si="2"/>
        <v>100</v>
      </c>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row>
    <row r="55" spans="1:41" s="56" customFormat="1" ht="47.25" x14ac:dyDescent="0.25">
      <c r="A55" s="14" t="s">
        <v>145</v>
      </c>
      <c r="B55" s="3">
        <v>131559.5</v>
      </c>
      <c r="C55" s="3">
        <v>131559.5</v>
      </c>
      <c r="D55" s="3">
        <f t="shared" si="2"/>
        <v>100</v>
      </c>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row>
    <row r="56" spans="1:41" s="54" customFormat="1" ht="31.5" x14ac:dyDescent="0.25">
      <c r="A56" s="33" t="s">
        <v>49</v>
      </c>
      <c r="B56" s="4">
        <f>SUM(B57:B133)</f>
        <v>21624464.330049995</v>
      </c>
      <c r="C56" s="4">
        <f>SUM(C57:C133)</f>
        <v>21518886.610769995</v>
      </c>
      <c r="D56" s="25">
        <f t="shared" si="2"/>
        <v>99.511767238861566</v>
      </c>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row>
    <row r="57" spans="1:41" s="56" customFormat="1" ht="31.5" x14ac:dyDescent="0.25">
      <c r="A57" s="14" t="s">
        <v>206</v>
      </c>
      <c r="B57" s="3">
        <v>8.5999999999999993E-2</v>
      </c>
      <c r="C57" s="3">
        <v>0</v>
      </c>
      <c r="D57" s="3">
        <f>+C57/B57*100</f>
        <v>0</v>
      </c>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row>
    <row r="58" spans="1:41" s="54" customFormat="1" ht="31.5" x14ac:dyDescent="0.25">
      <c r="A58" s="14" t="s">
        <v>166</v>
      </c>
      <c r="B58" s="3">
        <v>985078</v>
      </c>
      <c r="C58" s="3">
        <v>985078</v>
      </c>
      <c r="D58" s="25">
        <f t="shared" ref="D58:D121" si="3">+C58/B58*100</f>
        <v>100</v>
      </c>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row>
    <row r="59" spans="1:41" s="54" customFormat="1" ht="31.5" x14ac:dyDescent="0.25">
      <c r="A59" s="14" t="s">
        <v>183</v>
      </c>
      <c r="B59" s="3">
        <v>8360.7999999999993</v>
      </c>
      <c r="C59" s="3">
        <v>8360.7999999999993</v>
      </c>
      <c r="D59" s="25">
        <f t="shared" si="3"/>
        <v>100</v>
      </c>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row>
    <row r="60" spans="1:41" s="54" customFormat="1" ht="47.25" x14ac:dyDescent="0.25">
      <c r="A60" s="14" t="s">
        <v>230</v>
      </c>
      <c r="B60" s="3">
        <v>267261.3</v>
      </c>
      <c r="C60" s="3">
        <v>267261.3</v>
      </c>
      <c r="D60" s="25">
        <f t="shared" si="3"/>
        <v>100</v>
      </c>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row>
    <row r="61" spans="1:41" s="54" customFormat="1" ht="47.25" x14ac:dyDescent="0.25">
      <c r="A61" s="11" t="s">
        <v>231</v>
      </c>
      <c r="B61" s="3">
        <v>92763</v>
      </c>
      <c r="C61" s="3">
        <v>92763</v>
      </c>
      <c r="D61" s="25">
        <f t="shared" si="3"/>
        <v>100</v>
      </c>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row>
    <row r="62" spans="1:41" s="54" customFormat="1" ht="47.25" x14ac:dyDescent="0.25">
      <c r="A62" s="11" t="s">
        <v>232</v>
      </c>
      <c r="B62" s="3">
        <v>56789.8</v>
      </c>
      <c r="C62" s="3">
        <v>56789.8</v>
      </c>
      <c r="D62" s="25">
        <f t="shared" si="3"/>
        <v>100</v>
      </c>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row>
    <row r="63" spans="1:41" s="54" customFormat="1" ht="47.25" x14ac:dyDescent="0.25">
      <c r="A63" s="11" t="s">
        <v>184</v>
      </c>
      <c r="B63" s="3">
        <v>4107.8999999999996</v>
      </c>
      <c r="C63" s="3">
        <v>4107.8999999999996</v>
      </c>
      <c r="D63" s="25">
        <f t="shared" si="3"/>
        <v>100</v>
      </c>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row>
    <row r="64" spans="1:41" s="54" customFormat="1" ht="63" x14ac:dyDescent="0.25">
      <c r="A64" s="11" t="s">
        <v>207</v>
      </c>
      <c r="B64" s="3">
        <v>300873.90000000002</v>
      </c>
      <c r="C64" s="3">
        <v>300748.26107999997</v>
      </c>
      <c r="D64" s="25">
        <f t="shared" si="3"/>
        <v>99.95824200105092</v>
      </c>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row>
    <row r="65" spans="1:41" s="54" customFormat="1" ht="63" x14ac:dyDescent="0.25">
      <c r="A65" s="11" t="s">
        <v>146</v>
      </c>
      <c r="B65" s="3">
        <v>125898.7</v>
      </c>
      <c r="C65" s="3">
        <v>125774.71009000001</v>
      </c>
      <c r="D65" s="25">
        <f t="shared" si="3"/>
        <v>99.901516131620113</v>
      </c>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row>
    <row r="66" spans="1:41" s="54" customFormat="1" ht="94.5" x14ac:dyDescent="0.25">
      <c r="A66" s="11" t="s">
        <v>147</v>
      </c>
      <c r="B66" s="3">
        <v>19.8</v>
      </c>
      <c r="C66" s="3">
        <v>19.8</v>
      </c>
      <c r="D66" s="25">
        <f t="shared" si="3"/>
        <v>100</v>
      </c>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row>
    <row r="67" spans="1:41" s="54" customFormat="1" ht="63" x14ac:dyDescent="0.25">
      <c r="A67" s="11" t="s">
        <v>233</v>
      </c>
      <c r="B67" s="3">
        <v>4124</v>
      </c>
      <c r="C67" s="3">
        <v>4123.8901100000003</v>
      </c>
      <c r="D67" s="25">
        <f t="shared" si="3"/>
        <v>99.997335354025225</v>
      </c>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row>
    <row r="68" spans="1:41" s="54" customFormat="1" ht="63" x14ac:dyDescent="0.25">
      <c r="A68" s="11" t="s">
        <v>234</v>
      </c>
      <c r="B68" s="3">
        <v>242902.5</v>
      </c>
      <c r="C68" s="3">
        <v>242902.5</v>
      </c>
      <c r="D68" s="25">
        <f t="shared" si="3"/>
        <v>100</v>
      </c>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row>
    <row r="69" spans="1:41" s="54" customFormat="1" ht="141.75" x14ac:dyDescent="0.25">
      <c r="A69" s="11" t="s">
        <v>208</v>
      </c>
      <c r="B69" s="3">
        <v>60390</v>
      </c>
      <c r="C69" s="3">
        <v>60390</v>
      </c>
      <c r="D69" s="25">
        <f t="shared" si="3"/>
        <v>100</v>
      </c>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row>
    <row r="70" spans="1:41" s="54" customFormat="1" ht="78.75" x14ac:dyDescent="0.25">
      <c r="A70" s="11" t="s">
        <v>235</v>
      </c>
      <c r="B70" s="3">
        <v>297000</v>
      </c>
      <c r="C70" s="3">
        <v>297000</v>
      </c>
      <c r="D70" s="25">
        <f t="shared" si="3"/>
        <v>100</v>
      </c>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row>
    <row r="71" spans="1:41" s="54" customFormat="1" ht="47.25" x14ac:dyDescent="0.25">
      <c r="A71" s="11" t="s">
        <v>236</v>
      </c>
      <c r="B71" s="3">
        <v>7910.7</v>
      </c>
      <c r="C71" s="3">
        <v>7910.2959600000004</v>
      </c>
      <c r="D71" s="25">
        <f t="shared" si="3"/>
        <v>99.994892487390501</v>
      </c>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row>
    <row r="72" spans="1:41" s="54" customFormat="1" ht="94.5" x14ac:dyDescent="0.25">
      <c r="A72" s="11" t="s">
        <v>237</v>
      </c>
      <c r="B72" s="3">
        <v>5890</v>
      </c>
      <c r="C72" s="3">
        <v>5890</v>
      </c>
      <c r="D72" s="25">
        <f t="shared" si="3"/>
        <v>100</v>
      </c>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row>
    <row r="73" spans="1:41" s="54" customFormat="1" ht="47.25" x14ac:dyDescent="0.25">
      <c r="A73" s="11" t="s">
        <v>238</v>
      </c>
      <c r="B73" s="3">
        <v>559488</v>
      </c>
      <c r="C73" s="3">
        <v>559488</v>
      </c>
      <c r="D73" s="25">
        <f t="shared" si="3"/>
        <v>100</v>
      </c>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row>
    <row r="74" spans="1:41" s="54" customFormat="1" ht="47.25" x14ac:dyDescent="0.25">
      <c r="A74" s="11" t="s">
        <v>185</v>
      </c>
      <c r="B74" s="3">
        <v>189572.8</v>
      </c>
      <c r="C74" s="3">
        <v>189572.8</v>
      </c>
      <c r="D74" s="25">
        <f t="shared" si="3"/>
        <v>100</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row>
    <row r="75" spans="1:41" s="54" customFormat="1" ht="78.75" x14ac:dyDescent="0.25">
      <c r="A75" s="11" t="s">
        <v>186</v>
      </c>
      <c r="B75" s="3">
        <v>44036.9</v>
      </c>
      <c r="C75" s="3">
        <v>44036.9</v>
      </c>
      <c r="D75" s="25">
        <f t="shared" si="3"/>
        <v>100</v>
      </c>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row>
    <row r="76" spans="1:41" s="54" customFormat="1" ht="31.5" x14ac:dyDescent="0.25">
      <c r="A76" s="11" t="s">
        <v>209</v>
      </c>
      <c r="B76" s="3">
        <v>2215103</v>
      </c>
      <c r="C76" s="3">
        <v>2215103</v>
      </c>
      <c r="D76" s="25">
        <f t="shared" si="3"/>
        <v>100</v>
      </c>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row>
    <row r="77" spans="1:41" s="54" customFormat="1" ht="31.5" x14ac:dyDescent="0.25">
      <c r="A77" s="11" t="s">
        <v>50</v>
      </c>
      <c r="B77" s="3">
        <v>7181.4</v>
      </c>
      <c r="C77" s="3">
        <v>7181.3938399999997</v>
      </c>
      <c r="D77" s="25">
        <f t="shared" si="3"/>
        <v>99.999914222853477</v>
      </c>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row>
    <row r="78" spans="1:41" s="54" customFormat="1" ht="47.25" x14ac:dyDescent="0.25">
      <c r="A78" s="11" t="s">
        <v>51</v>
      </c>
      <c r="B78" s="3">
        <v>19392.400000000001</v>
      </c>
      <c r="C78" s="3">
        <v>19391.944930000001</v>
      </c>
      <c r="D78" s="25">
        <f t="shared" si="3"/>
        <v>99.997653359047874</v>
      </c>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row>
    <row r="79" spans="1:41" s="54" customFormat="1" ht="94.5" x14ac:dyDescent="0.25">
      <c r="A79" s="11" t="s">
        <v>239</v>
      </c>
      <c r="B79" s="3">
        <v>7901.3</v>
      </c>
      <c r="C79" s="3">
        <v>7885.2768900000001</v>
      </c>
      <c r="D79" s="25">
        <f t="shared" si="3"/>
        <v>99.797209193423868</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row>
    <row r="80" spans="1:41" s="54" customFormat="1" ht="189" x14ac:dyDescent="0.25">
      <c r="A80" s="11" t="s">
        <v>240</v>
      </c>
      <c r="B80" s="3">
        <v>458.6</v>
      </c>
      <c r="C80" s="3">
        <v>458.6</v>
      </c>
      <c r="D80" s="25">
        <f t="shared" si="3"/>
        <v>100</v>
      </c>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row>
    <row r="81" spans="1:41" s="54" customFormat="1" ht="47.25" x14ac:dyDescent="0.25">
      <c r="A81" s="11" t="s">
        <v>241</v>
      </c>
      <c r="B81" s="3">
        <v>11739.2</v>
      </c>
      <c r="C81" s="3">
        <v>11739.2</v>
      </c>
      <c r="D81" s="25">
        <f t="shared" si="3"/>
        <v>100</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row>
    <row r="82" spans="1:41" s="54" customFormat="1" ht="94.5" x14ac:dyDescent="0.25">
      <c r="A82" s="11" t="s">
        <v>187</v>
      </c>
      <c r="B82" s="3">
        <v>616</v>
      </c>
      <c r="C82" s="3">
        <v>616</v>
      </c>
      <c r="D82" s="25">
        <f t="shared" si="3"/>
        <v>100</v>
      </c>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row>
    <row r="83" spans="1:41" s="54" customFormat="1" ht="47.25" x14ac:dyDescent="0.25">
      <c r="A83" s="14" t="s">
        <v>188</v>
      </c>
      <c r="B83" s="3">
        <v>345983.1</v>
      </c>
      <c r="C83" s="3">
        <v>345983.1</v>
      </c>
      <c r="D83" s="25">
        <f t="shared" si="3"/>
        <v>100</v>
      </c>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row>
    <row r="84" spans="1:41" s="54" customFormat="1" ht="94.5" x14ac:dyDescent="0.25">
      <c r="A84" s="14" t="s">
        <v>167</v>
      </c>
      <c r="B84" s="3">
        <v>7920</v>
      </c>
      <c r="C84" s="3">
        <v>7920</v>
      </c>
      <c r="D84" s="25">
        <f t="shared" si="3"/>
        <v>100</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row>
    <row r="85" spans="1:41" s="54" customFormat="1" ht="63" x14ac:dyDescent="0.25">
      <c r="A85" s="11" t="s">
        <v>148</v>
      </c>
      <c r="B85" s="3">
        <v>455956.9</v>
      </c>
      <c r="C85" s="3">
        <v>436181.82306999998</v>
      </c>
      <c r="D85" s="25">
        <f t="shared" si="3"/>
        <v>95.662950395092167</v>
      </c>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row>
    <row r="86" spans="1:41" s="54" customFormat="1" ht="63" x14ac:dyDescent="0.25">
      <c r="A86" s="11" t="s">
        <v>242</v>
      </c>
      <c r="B86" s="3">
        <v>17909.5</v>
      </c>
      <c r="C86" s="3">
        <v>17909.5</v>
      </c>
      <c r="D86" s="25">
        <f t="shared" si="3"/>
        <v>100</v>
      </c>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row>
    <row r="87" spans="1:41" s="54" customFormat="1" ht="63" x14ac:dyDescent="0.25">
      <c r="A87" s="11" t="s">
        <v>243</v>
      </c>
      <c r="B87" s="3">
        <v>213605.5</v>
      </c>
      <c r="C87" s="3">
        <v>213605.5</v>
      </c>
      <c r="D87" s="25">
        <f t="shared" si="3"/>
        <v>100</v>
      </c>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row>
    <row r="88" spans="1:41" s="54" customFormat="1" ht="31.5" x14ac:dyDescent="0.25">
      <c r="A88" s="11" t="s">
        <v>244</v>
      </c>
      <c r="B88" s="3">
        <v>5743.8</v>
      </c>
      <c r="C88" s="3">
        <v>5743.8</v>
      </c>
      <c r="D88" s="25">
        <f t="shared" si="3"/>
        <v>100</v>
      </c>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row>
    <row r="89" spans="1:41" s="54" customFormat="1" ht="63" x14ac:dyDescent="0.25">
      <c r="A89" s="14" t="s">
        <v>210</v>
      </c>
      <c r="B89" s="3">
        <v>439.3</v>
      </c>
      <c r="C89" s="3">
        <v>439.3</v>
      </c>
      <c r="D89" s="25">
        <f t="shared" si="3"/>
        <v>100</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row>
    <row r="90" spans="1:41" s="54" customFormat="1" ht="47.25" x14ac:dyDescent="0.25">
      <c r="A90" s="14" t="s">
        <v>168</v>
      </c>
      <c r="B90" s="3">
        <v>430994.08</v>
      </c>
      <c r="C90" s="3">
        <v>419410.53681000002</v>
      </c>
      <c r="D90" s="25">
        <f t="shared" si="3"/>
        <v>97.312366056164862</v>
      </c>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row>
    <row r="91" spans="1:41" s="54" customFormat="1" ht="31.5" x14ac:dyDescent="0.25">
      <c r="A91" s="14" t="s">
        <v>211</v>
      </c>
      <c r="B91" s="3">
        <v>131724.5</v>
      </c>
      <c r="C91" s="3">
        <v>131724.5</v>
      </c>
      <c r="D91" s="25">
        <f t="shared" si="3"/>
        <v>100</v>
      </c>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row>
    <row r="92" spans="1:41" s="54" customFormat="1" ht="94.5" x14ac:dyDescent="0.25">
      <c r="A92" s="11" t="s">
        <v>189</v>
      </c>
      <c r="B92" s="3">
        <v>19103.3</v>
      </c>
      <c r="C92" s="3">
        <v>19103.3</v>
      </c>
      <c r="D92" s="25">
        <f t="shared" si="3"/>
        <v>100</v>
      </c>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row>
    <row r="93" spans="1:41" s="54" customFormat="1" ht="78.75" x14ac:dyDescent="0.25">
      <c r="A93" s="11" t="s">
        <v>190</v>
      </c>
      <c r="B93" s="3">
        <v>275.5</v>
      </c>
      <c r="C93" s="3">
        <v>275.5</v>
      </c>
      <c r="D93" s="25">
        <f t="shared" si="3"/>
        <v>100</v>
      </c>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row>
    <row r="94" spans="1:41" s="54" customFormat="1" ht="63" x14ac:dyDescent="0.25">
      <c r="A94" s="11" t="s">
        <v>149</v>
      </c>
      <c r="B94" s="3">
        <v>743351.5</v>
      </c>
      <c r="C94" s="3">
        <v>743351.5</v>
      </c>
      <c r="D94" s="25">
        <f t="shared" si="3"/>
        <v>100</v>
      </c>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row>
    <row r="95" spans="1:41" s="54" customFormat="1" ht="63" x14ac:dyDescent="0.25">
      <c r="A95" s="11" t="s">
        <v>212</v>
      </c>
      <c r="B95" s="3">
        <v>225171.20000000001</v>
      </c>
      <c r="C95" s="3">
        <v>225171.20000000001</v>
      </c>
      <c r="D95" s="25">
        <f t="shared" si="3"/>
        <v>100</v>
      </c>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row>
    <row r="96" spans="1:41" s="54" customFormat="1" ht="63" x14ac:dyDescent="0.25">
      <c r="A96" s="11" t="s">
        <v>245</v>
      </c>
      <c r="B96" s="3">
        <v>1835206.2</v>
      </c>
      <c r="C96" s="3">
        <v>1835206.2</v>
      </c>
      <c r="D96" s="25">
        <f t="shared" si="3"/>
        <v>100</v>
      </c>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row>
    <row r="97" spans="1:41" s="54" customFormat="1" ht="31.5" x14ac:dyDescent="0.25">
      <c r="A97" s="11" t="s">
        <v>213</v>
      </c>
      <c r="B97" s="3">
        <v>37620</v>
      </c>
      <c r="C97" s="3">
        <v>37620</v>
      </c>
      <c r="D97" s="25">
        <f t="shared" si="3"/>
        <v>100</v>
      </c>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row>
    <row r="98" spans="1:41" s="54" customFormat="1" ht="47.25" x14ac:dyDescent="0.25">
      <c r="A98" s="11" t="s">
        <v>52</v>
      </c>
      <c r="B98" s="3">
        <v>111.2</v>
      </c>
      <c r="C98" s="3">
        <v>111.2</v>
      </c>
      <c r="D98" s="25">
        <f t="shared" si="3"/>
        <v>100</v>
      </c>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row>
    <row r="99" spans="1:41" s="54" customFormat="1" ht="63" x14ac:dyDescent="0.25">
      <c r="A99" s="11" t="s">
        <v>53</v>
      </c>
      <c r="B99" s="3">
        <v>5661.3</v>
      </c>
      <c r="C99" s="3">
        <v>5661.3</v>
      </c>
      <c r="D99" s="25">
        <f t="shared" si="3"/>
        <v>100</v>
      </c>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row>
    <row r="100" spans="1:41" s="54" customFormat="1" ht="63" x14ac:dyDescent="0.25">
      <c r="A100" s="11" t="s">
        <v>54</v>
      </c>
      <c r="B100" s="3">
        <v>5795.9</v>
      </c>
      <c r="C100" s="3">
        <v>5795.9</v>
      </c>
      <c r="D100" s="25">
        <f t="shared" si="3"/>
        <v>100</v>
      </c>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row>
    <row r="101" spans="1:41" s="54" customFormat="1" ht="63" x14ac:dyDescent="0.25">
      <c r="A101" s="11" t="s">
        <v>246</v>
      </c>
      <c r="B101" s="3">
        <v>70</v>
      </c>
      <c r="C101" s="3">
        <v>70</v>
      </c>
      <c r="D101" s="25">
        <f t="shared" si="3"/>
        <v>100</v>
      </c>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row>
    <row r="102" spans="1:41" s="54" customFormat="1" ht="31.5" x14ac:dyDescent="0.25">
      <c r="A102" s="11" t="s">
        <v>150</v>
      </c>
      <c r="B102" s="3">
        <v>75516</v>
      </c>
      <c r="C102" s="3">
        <v>75516</v>
      </c>
      <c r="D102" s="25">
        <f t="shared" si="3"/>
        <v>100</v>
      </c>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row>
    <row r="103" spans="1:41" s="54" customFormat="1" ht="141.75" x14ac:dyDescent="0.25">
      <c r="A103" s="11" t="s">
        <v>247</v>
      </c>
      <c r="B103" s="3">
        <v>25072.38121</v>
      </c>
      <c r="C103" s="3">
        <v>25072.38121</v>
      </c>
      <c r="D103" s="25">
        <f t="shared" si="3"/>
        <v>100</v>
      </c>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row>
    <row r="104" spans="1:41" s="54" customFormat="1" ht="31.5" x14ac:dyDescent="0.25">
      <c r="A104" s="11" t="s">
        <v>55</v>
      </c>
      <c r="B104" s="3">
        <v>147797.29999999999</v>
      </c>
      <c r="C104" s="3">
        <v>147797.29999999999</v>
      </c>
      <c r="D104" s="25">
        <f t="shared" si="3"/>
        <v>100</v>
      </c>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row>
    <row r="105" spans="1:41" s="54" customFormat="1" ht="47.25" x14ac:dyDescent="0.25">
      <c r="A105" s="11" t="s">
        <v>214</v>
      </c>
      <c r="B105" s="3">
        <v>157968.35188</v>
      </c>
      <c r="C105" s="3">
        <v>157902.01886000001</v>
      </c>
      <c r="D105" s="25">
        <f t="shared" si="3"/>
        <v>99.958008664893597</v>
      </c>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row>
    <row r="106" spans="1:41" s="54" customFormat="1" ht="31.5" x14ac:dyDescent="0.25">
      <c r="A106" s="11" t="s">
        <v>169</v>
      </c>
      <c r="B106" s="3">
        <v>10000</v>
      </c>
      <c r="C106" s="3">
        <v>10000</v>
      </c>
      <c r="D106" s="25">
        <f t="shared" si="3"/>
        <v>100</v>
      </c>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row>
    <row r="107" spans="1:41" s="54" customFormat="1" ht="47.25" x14ac:dyDescent="0.25">
      <c r="A107" s="11" t="s">
        <v>248</v>
      </c>
      <c r="B107" s="3">
        <v>5048.6000000000004</v>
      </c>
      <c r="C107" s="3">
        <v>5048.6000000000004</v>
      </c>
      <c r="D107" s="25">
        <f t="shared" si="3"/>
        <v>100</v>
      </c>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row>
    <row r="108" spans="1:41" s="54" customFormat="1" ht="47.25" x14ac:dyDescent="0.25">
      <c r="A108" s="11" t="s">
        <v>56</v>
      </c>
      <c r="B108" s="3">
        <v>4462.1000000000004</v>
      </c>
      <c r="C108" s="3">
        <v>4462.1000000000004</v>
      </c>
      <c r="D108" s="25">
        <f t="shared" si="3"/>
        <v>100</v>
      </c>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row>
    <row r="109" spans="1:41" s="54" customFormat="1" ht="47.25" x14ac:dyDescent="0.25">
      <c r="A109" s="11" t="s">
        <v>191</v>
      </c>
      <c r="B109" s="3">
        <v>13077.6</v>
      </c>
      <c r="C109" s="3">
        <v>13077.6</v>
      </c>
      <c r="D109" s="25">
        <f t="shared" si="3"/>
        <v>100</v>
      </c>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row>
    <row r="110" spans="1:41" s="54" customFormat="1" ht="31.5" x14ac:dyDescent="0.25">
      <c r="A110" s="11" t="s">
        <v>151</v>
      </c>
      <c r="B110" s="3">
        <v>2281.5</v>
      </c>
      <c r="C110" s="3">
        <v>2281.5</v>
      </c>
      <c r="D110" s="25">
        <f t="shared" si="3"/>
        <v>100</v>
      </c>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row>
    <row r="111" spans="1:41" s="54" customFormat="1" ht="47.25" x14ac:dyDescent="0.25">
      <c r="A111" s="11" t="s">
        <v>249</v>
      </c>
      <c r="B111" s="3">
        <v>120000</v>
      </c>
      <c r="C111" s="3">
        <v>120000</v>
      </c>
      <c r="D111" s="25">
        <f t="shared" si="3"/>
        <v>100</v>
      </c>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row>
    <row r="112" spans="1:41" s="54" customFormat="1" ht="47.25" x14ac:dyDescent="0.25">
      <c r="A112" s="11" t="s">
        <v>250</v>
      </c>
      <c r="B112" s="3">
        <v>11470.3</v>
      </c>
      <c r="C112" s="3">
        <v>11470.3</v>
      </c>
      <c r="D112" s="25">
        <f t="shared" si="3"/>
        <v>100</v>
      </c>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row>
    <row r="113" spans="1:41" s="54" customFormat="1" ht="110.25" x14ac:dyDescent="0.25">
      <c r="A113" s="11" t="s">
        <v>251</v>
      </c>
      <c r="B113" s="3">
        <v>2473.8000000000002</v>
      </c>
      <c r="C113" s="3">
        <v>2473.8000000000002</v>
      </c>
      <c r="D113" s="25">
        <f t="shared" si="3"/>
        <v>100</v>
      </c>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row>
    <row r="114" spans="1:41" s="54" customFormat="1" ht="47.25" x14ac:dyDescent="0.25">
      <c r="A114" s="11" t="s">
        <v>252</v>
      </c>
      <c r="B114" s="3">
        <v>1000000</v>
      </c>
      <c r="C114" s="3">
        <v>1000000</v>
      </c>
      <c r="D114" s="25">
        <f t="shared" si="3"/>
        <v>100</v>
      </c>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row>
    <row r="115" spans="1:41" s="54" customFormat="1" ht="63" x14ac:dyDescent="0.25">
      <c r="A115" s="11" t="s">
        <v>253</v>
      </c>
      <c r="B115" s="3">
        <v>12870</v>
      </c>
      <c r="C115" s="3">
        <v>12870</v>
      </c>
      <c r="D115" s="25">
        <f t="shared" si="3"/>
        <v>100</v>
      </c>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row>
    <row r="116" spans="1:41" s="54" customFormat="1" ht="47.25" x14ac:dyDescent="0.25">
      <c r="A116" s="11" t="s">
        <v>152</v>
      </c>
      <c r="B116" s="3">
        <v>111408.6</v>
      </c>
      <c r="C116" s="3">
        <v>50586.63377</v>
      </c>
      <c r="D116" s="25">
        <f t="shared" si="3"/>
        <v>45.406399299515478</v>
      </c>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row>
    <row r="117" spans="1:41" s="54" customFormat="1" ht="31.5" x14ac:dyDescent="0.25">
      <c r="A117" s="11" t="s">
        <v>57</v>
      </c>
      <c r="B117" s="3">
        <v>100000</v>
      </c>
      <c r="C117" s="3">
        <v>100000</v>
      </c>
      <c r="D117" s="25">
        <f t="shared" si="3"/>
        <v>100</v>
      </c>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row>
    <row r="118" spans="1:41" s="54" customFormat="1" ht="47.25" x14ac:dyDescent="0.25">
      <c r="A118" s="11" t="s">
        <v>215</v>
      </c>
      <c r="B118" s="3">
        <v>30009.599999999999</v>
      </c>
      <c r="C118" s="3">
        <v>30009.599999999999</v>
      </c>
      <c r="D118" s="25">
        <f t="shared" si="3"/>
        <v>100</v>
      </c>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row>
    <row r="119" spans="1:41" s="54" customFormat="1" ht="47.25" x14ac:dyDescent="0.25">
      <c r="A119" s="11" t="s">
        <v>254</v>
      </c>
      <c r="B119" s="3">
        <v>20253.37055</v>
      </c>
      <c r="C119" s="3">
        <v>20253.37055</v>
      </c>
      <c r="D119" s="25">
        <f t="shared" si="3"/>
        <v>100</v>
      </c>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row>
    <row r="120" spans="1:41" s="54" customFormat="1" ht="31.5" x14ac:dyDescent="0.25">
      <c r="A120" s="11" t="s">
        <v>153</v>
      </c>
      <c r="B120" s="3">
        <v>211378.6</v>
      </c>
      <c r="C120" s="3">
        <v>211378.6</v>
      </c>
      <c r="D120" s="25">
        <f t="shared" si="3"/>
        <v>100</v>
      </c>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row>
    <row r="121" spans="1:41" s="54" customFormat="1" ht="31.5" x14ac:dyDescent="0.25">
      <c r="A121" s="11" t="s">
        <v>255</v>
      </c>
      <c r="B121" s="3">
        <v>7192.8</v>
      </c>
      <c r="C121" s="3">
        <v>7192.8</v>
      </c>
      <c r="D121" s="25">
        <f t="shared" si="3"/>
        <v>100</v>
      </c>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row>
    <row r="122" spans="1:41" s="54" customFormat="1" ht="47.25" x14ac:dyDescent="0.25">
      <c r="A122" s="11" t="s">
        <v>259</v>
      </c>
      <c r="B122" s="3">
        <v>6000000</v>
      </c>
      <c r="C122" s="3">
        <v>6000000</v>
      </c>
      <c r="D122" s="25">
        <f t="shared" ref="D122:D126" si="4">+C122/B122*100</f>
        <v>100</v>
      </c>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row>
    <row r="123" spans="1:41" s="54" customFormat="1" ht="63" x14ac:dyDescent="0.25">
      <c r="A123" s="11" t="s">
        <v>154</v>
      </c>
      <c r="B123" s="3">
        <v>22191.599999999999</v>
      </c>
      <c r="C123" s="3">
        <v>22191.599999999999</v>
      </c>
      <c r="D123" s="25">
        <f t="shared" si="4"/>
        <v>100</v>
      </c>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row>
    <row r="124" spans="1:41" s="54" customFormat="1" ht="31.5" x14ac:dyDescent="0.25">
      <c r="A124" s="11" t="s">
        <v>192</v>
      </c>
      <c r="B124" s="3">
        <v>14975.4</v>
      </c>
      <c r="C124" s="3">
        <v>14975.4</v>
      </c>
      <c r="D124" s="25">
        <f t="shared" si="4"/>
        <v>100</v>
      </c>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row>
    <row r="125" spans="1:41" s="54" customFormat="1" ht="63" x14ac:dyDescent="0.25">
      <c r="A125" s="11" t="s">
        <v>216</v>
      </c>
      <c r="B125" s="3">
        <v>44179.199999999997</v>
      </c>
      <c r="C125" s="3">
        <v>44179.199999999997</v>
      </c>
      <c r="D125" s="25">
        <f t="shared" si="4"/>
        <v>100</v>
      </c>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row>
    <row r="126" spans="1:41" s="54" customFormat="1" ht="47.25" x14ac:dyDescent="0.25">
      <c r="A126" s="11" t="s">
        <v>170</v>
      </c>
      <c r="B126" s="3">
        <v>12767.4</v>
      </c>
      <c r="C126" s="3">
        <v>12767.364170000001</v>
      </c>
      <c r="D126" s="25">
        <f t="shared" si="4"/>
        <v>99.999719363378617</v>
      </c>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row>
    <row r="127" spans="1:41" s="54" customFormat="1" ht="47.25" x14ac:dyDescent="0.25">
      <c r="A127" s="11" t="s">
        <v>171</v>
      </c>
      <c r="B127" s="3">
        <v>360390.24926000001</v>
      </c>
      <c r="C127" s="3">
        <v>347326.19827999995</v>
      </c>
      <c r="D127" s="23">
        <f>+C127/B127*100</f>
        <v>96.375026514500632</v>
      </c>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row>
    <row r="128" spans="1:41" s="54" customFormat="1" ht="78.75" x14ac:dyDescent="0.25">
      <c r="A128" s="11" t="s">
        <v>172</v>
      </c>
      <c r="B128" s="3">
        <v>156088.29999999999</v>
      </c>
      <c r="C128" s="3">
        <v>156088.29999999999</v>
      </c>
      <c r="D128" s="25">
        <f>+C128/B128*100</f>
        <v>100</v>
      </c>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row>
    <row r="129" spans="1:41" s="54" customFormat="1" ht="47.25" x14ac:dyDescent="0.25">
      <c r="A129" s="11" t="s">
        <v>256</v>
      </c>
      <c r="B129" s="3">
        <v>8841.1175299999995</v>
      </c>
      <c r="C129" s="3">
        <v>8841.1175299999995</v>
      </c>
      <c r="D129" s="25">
        <f t="shared" ref="D129:D141" si="5">+C129/B129*100</f>
        <v>100</v>
      </c>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row>
    <row r="130" spans="1:41" s="54" customFormat="1" ht="78.75" x14ac:dyDescent="0.25">
      <c r="A130" s="11" t="s">
        <v>193</v>
      </c>
      <c r="B130" s="3">
        <v>41644.993619999994</v>
      </c>
      <c r="C130" s="3">
        <v>41644.993619999994</v>
      </c>
      <c r="D130" s="25">
        <f t="shared" si="5"/>
        <v>100</v>
      </c>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row>
    <row r="131" spans="1:41" s="54" customFormat="1" ht="63" x14ac:dyDescent="0.25">
      <c r="A131" s="11" t="s">
        <v>257</v>
      </c>
      <c r="B131" s="3">
        <v>2450602.2000000002</v>
      </c>
      <c r="C131" s="3">
        <v>2450602.2000000002</v>
      </c>
      <c r="D131" s="25">
        <f t="shared" si="5"/>
        <v>100</v>
      </c>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row>
    <row r="132" spans="1:41" s="54" customFormat="1" ht="63" x14ac:dyDescent="0.25">
      <c r="A132" s="11" t="s">
        <v>258</v>
      </c>
      <c r="B132" s="3">
        <v>192027.4</v>
      </c>
      <c r="C132" s="3">
        <v>192027.4</v>
      </c>
      <c r="D132" s="25">
        <f t="shared" si="5"/>
        <v>100</v>
      </c>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row>
    <row r="133" spans="1:41" s="54" customFormat="1" ht="63" x14ac:dyDescent="0.25">
      <c r="A133" s="11" t="s">
        <v>194</v>
      </c>
      <c r="B133" s="3">
        <v>254972.7</v>
      </c>
      <c r="C133" s="3">
        <v>254972.7</v>
      </c>
      <c r="D133" s="25">
        <f t="shared" si="5"/>
        <v>100</v>
      </c>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row>
    <row r="134" spans="1:41" s="54" customFormat="1" x14ac:dyDescent="0.25">
      <c r="A134" s="33" t="s">
        <v>58</v>
      </c>
      <c r="B134" s="4">
        <f>SUM(B135:B150)</f>
        <v>1961829.939</v>
      </c>
      <c r="C134" s="4">
        <f>SUM(C135:C150)</f>
        <v>1951249.5935800001</v>
      </c>
      <c r="D134" s="25">
        <f t="shared" si="5"/>
        <v>99.460689980835298</v>
      </c>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row>
    <row r="135" spans="1:41" s="54" customFormat="1" ht="47.25" x14ac:dyDescent="0.25">
      <c r="A135" s="10" t="s">
        <v>173</v>
      </c>
      <c r="B135" s="3">
        <v>38003.199999999997</v>
      </c>
      <c r="C135" s="3">
        <v>36569.811670000003</v>
      </c>
      <c r="D135" s="25">
        <f t="shared" si="5"/>
        <v>96.228243069004719</v>
      </c>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row>
    <row r="136" spans="1:41" s="54" customFormat="1" ht="63" x14ac:dyDescent="0.25">
      <c r="A136" s="10" t="s">
        <v>59</v>
      </c>
      <c r="B136" s="3">
        <v>479.3</v>
      </c>
      <c r="C136" s="3">
        <v>479.3</v>
      </c>
      <c r="D136" s="25">
        <f t="shared" si="5"/>
        <v>100</v>
      </c>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row>
    <row r="137" spans="1:41" s="54" customFormat="1" ht="63" x14ac:dyDescent="0.25">
      <c r="A137" s="10" t="s">
        <v>217</v>
      </c>
      <c r="B137" s="3">
        <v>14248.939</v>
      </c>
      <c r="C137" s="3">
        <v>14248.888499999999</v>
      </c>
      <c r="D137" s="25">
        <f t="shared" si="5"/>
        <v>99.999645587646896</v>
      </c>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row>
    <row r="138" spans="1:41" s="54" customFormat="1" ht="31.5" x14ac:dyDescent="0.25">
      <c r="A138" s="10" t="s">
        <v>260</v>
      </c>
      <c r="B138" s="3">
        <v>9185.4</v>
      </c>
      <c r="C138" s="3">
        <v>9185.4</v>
      </c>
      <c r="D138" s="25">
        <f t="shared" si="5"/>
        <v>100</v>
      </c>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row>
    <row r="139" spans="1:41" s="54" customFormat="1" ht="31.5" x14ac:dyDescent="0.25">
      <c r="A139" s="10" t="s">
        <v>60</v>
      </c>
      <c r="B139" s="3">
        <v>253771.1</v>
      </c>
      <c r="C139" s="3">
        <v>252955.30486999999</v>
      </c>
      <c r="D139" s="25">
        <f t="shared" si="5"/>
        <v>99.678531113274914</v>
      </c>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row>
    <row r="140" spans="1:41" s="54" customFormat="1" ht="63" x14ac:dyDescent="0.25">
      <c r="A140" s="10" t="s">
        <v>195</v>
      </c>
      <c r="B140" s="3">
        <v>5616</v>
      </c>
      <c r="C140" s="3">
        <v>0</v>
      </c>
      <c r="D140" s="25">
        <f t="shared" si="5"/>
        <v>0</v>
      </c>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row>
    <row r="141" spans="1:41" s="54" customFormat="1" ht="78.75" x14ac:dyDescent="0.25">
      <c r="A141" s="10" t="s">
        <v>196</v>
      </c>
      <c r="B141" s="3">
        <v>16616.3</v>
      </c>
      <c r="C141" s="3">
        <v>15816.056</v>
      </c>
      <c r="D141" s="25">
        <f t="shared" si="5"/>
        <v>95.183981993584624</v>
      </c>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row>
    <row r="142" spans="1:41" s="54" customFormat="1" ht="63" x14ac:dyDescent="0.25">
      <c r="A142" s="10" t="s">
        <v>61</v>
      </c>
      <c r="B142" s="3">
        <v>9242.7000000000007</v>
      </c>
      <c r="C142" s="3">
        <v>9673.9</v>
      </c>
      <c r="D142" s="23">
        <f>+C142/B142*100</f>
        <v>104.6653034286518</v>
      </c>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row>
    <row r="143" spans="1:41" s="54" customFormat="1" ht="94.5" x14ac:dyDescent="0.25">
      <c r="A143" s="10" t="s">
        <v>159</v>
      </c>
      <c r="B143" s="3">
        <v>124.2</v>
      </c>
      <c r="C143" s="3">
        <v>0</v>
      </c>
      <c r="D143" s="25">
        <f>+C143/B143*100</f>
        <v>0</v>
      </c>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row>
    <row r="144" spans="1:41" s="54" customFormat="1" ht="31.5" x14ac:dyDescent="0.25">
      <c r="A144" s="10" t="s">
        <v>62</v>
      </c>
      <c r="B144" s="3">
        <v>267801.5</v>
      </c>
      <c r="C144" s="3">
        <v>267801.5</v>
      </c>
      <c r="D144" s="25">
        <f t="shared" ref="D144:D159" si="6">+C144/B144*100</f>
        <v>100</v>
      </c>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row>
    <row r="145" spans="1:41" s="54" customFormat="1" ht="47.25" x14ac:dyDescent="0.25">
      <c r="A145" s="10" t="s">
        <v>218</v>
      </c>
      <c r="B145" s="3">
        <v>311432.40000000002</v>
      </c>
      <c r="C145" s="3">
        <v>311432.40000000002</v>
      </c>
      <c r="D145" s="25">
        <f t="shared" si="6"/>
        <v>100</v>
      </c>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row>
    <row r="146" spans="1:41" s="54" customFormat="1" ht="47.25" x14ac:dyDescent="0.25">
      <c r="A146" s="10" t="s">
        <v>174</v>
      </c>
      <c r="B146" s="3">
        <v>613151.5</v>
      </c>
      <c r="C146" s="3">
        <v>613151.5</v>
      </c>
      <c r="D146" s="25">
        <f t="shared" si="6"/>
        <v>100</v>
      </c>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row>
    <row r="147" spans="1:41" s="54" customFormat="1" ht="63" x14ac:dyDescent="0.25">
      <c r="A147" s="10" t="s">
        <v>261</v>
      </c>
      <c r="B147" s="3">
        <v>46886.3</v>
      </c>
      <c r="C147" s="3">
        <v>46886.3</v>
      </c>
      <c r="D147" s="25">
        <f t="shared" si="6"/>
        <v>100</v>
      </c>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row>
    <row r="148" spans="1:41" s="54" customFormat="1" ht="47.25" x14ac:dyDescent="0.25">
      <c r="A148" s="10" t="s">
        <v>262</v>
      </c>
      <c r="B148" s="3">
        <v>298.2</v>
      </c>
      <c r="C148" s="3">
        <v>298.2</v>
      </c>
      <c r="D148" s="25">
        <f t="shared" si="6"/>
        <v>100</v>
      </c>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row>
    <row r="149" spans="1:41" s="54" customFormat="1" ht="110.25" x14ac:dyDescent="0.25">
      <c r="A149" s="10" t="s">
        <v>63</v>
      </c>
      <c r="B149" s="3">
        <v>245621.6</v>
      </c>
      <c r="C149" s="3">
        <v>245621.6</v>
      </c>
      <c r="D149" s="25">
        <f t="shared" si="6"/>
        <v>100</v>
      </c>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row>
    <row r="150" spans="1:41" s="54" customFormat="1" ht="31.5" x14ac:dyDescent="0.25">
      <c r="A150" s="10" t="s">
        <v>263</v>
      </c>
      <c r="B150" s="3">
        <v>129351.3</v>
      </c>
      <c r="C150" s="3">
        <v>127129.43254000001</v>
      </c>
      <c r="D150" s="25"/>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row>
    <row r="151" spans="1:41" s="54" customFormat="1" x14ac:dyDescent="0.25">
      <c r="A151" s="9" t="s">
        <v>64</v>
      </c>
      <c r="B151" s="4">
        <f>SUM(B152:B159)</f>
        <v>1094232.7</v>
      </c>
      <c r="C151" s="4">
        <f>SUM(C152:C159)</f>
        <v>1128995.1344099999</v>
      </c>
      <c r="D151" s="25">
        <f t="shared" si="6"/>
        <v>103.17687767967453</v>
      </c>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row>
    <row r="152" spans="1:41" s="54" customFormat="1" ht="141.75" x14ac:dyDescent="0.25">
      <c r="A152" s="42" t="s">
        <v>264</v>
      </c>
      <c r="B152" s="3">
        <v>23617.9</v>
      </c>
      <c r="C152" s="3">
        <v>23617.9</v>
      </c>
      <c r="D152" s="25">
        <f t="shared" si="6"/>
        <v>100</v>
      </c>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row>
    <row r="153" spans="1:41" s="54" customFormat="1" ht="47.25" x14ac:dyDescent="0.25">
      <c r="A153" s="43" t="s">
        <v>65</v>
      </c>
      <c r="B153" s="3">
        <v>17706</v>
      </c>
      <c r="C153" s="3">
        <v>16304.578869999999</v>
      </c>
      <c r="D153" s="25">
        <f t="shared" si="6"/>
        <v>92.085049531232343</v>
      </c>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row>
    <row r="154" spans="1:41" s="54" customFormat="1" ht="63" x14ac:dyDescent="0.25">
      <c r="A154" s="43" t="s">
        <v>160</v>
      </c>
      <c r="B154" s="3">
        <v>11071</v>
      </c>
      <c r="C154" s="3">
        <v>7820.41896</v>
      </c>
      <c r="D154" s="25">
        <f t="shared" si="6"/>
        <v>70.638776623611236</v>
      </c>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row>
    <row r="155" spans="1:41" s="54" customFormat="1" ht="47.25" x14ac:dyDescent="0.25">
      <c r="A155" s="43" t="s">
        <v>66</v>
      </c>
      <c r="B155" s="3">
        <v>53546.400000000001</v>
      </c>
      <c r="C155" s="3">
        <v>98542.490579999998</v>
      </c>
      <c r="D155" s="25">
        <f t="shared" si="6"/>
        <v>184.03196214871588</v>
      </c>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row>
    <row r="156" spans="1:41" s="54" customFormat="1" ht="63" x14ac:dyDescent="0.25">
      <c r="A156" s="10" t="s">
        <v>265</v>
      </c>
      <c r="B156" s="3">
        <v>1549.6</v>
      </c>
      <c r="C156" s="3">
        <v>1549.6</v>
      </c>
      <c r="D156" s="25">
        <f t="shared" si="6"/>
        <v>100</v>
      </c>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row>
    <row r="157" spans="1:41" s="54" customFormat="1" ht="110.25" x14ac:dyDescent="0.25">
      <c r="A157" s="43" t="s">
        <v>197</v>
      </c>
      <c r="B157" s="3">
        <v>924977.7</v>
      </c>
      <c r="C157" s="3">
        <v>919396.04599999997</v>
      </c>
      <c r="D157" s="25">
        <f t="shared" si="6"/>
        <v>99.396563398231123</v>
      </c>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row>
    <row r="158" spans="1:41" s="54" customFormat="1" ht="141.75" x14ac:dyDescent="0.25">
      <c r="A158" s="43" t="s">
        <v>266</v>
      </c>
      <c r="B158" s="3">
        <v>59474.9</v>
      </c>
      <c r="C158" s="3">
        <v>59474.9</v>
      </c>
      <c r="D158" s="25">
        <f t="shared" si="6"/>
        <v>100</v>
      </c>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row>
    <row r="159" spans="1:41" s="54" customFormat="1" ht="31.5" x14ac:dyDescent="0.25">
      <c r="A159" s="43" t="s">
        <v>267</v>
      </c>
      <c r="B159" s="3">
        <v>2289.1999999999998</v>
      </c>
      <c r="C159" s="3">
        <v>2289.1999999999998</v>
      </c>
      <c r="D159" s="25">
        <f t="shared" si="6"/>
        <v>100</v>
      </c>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row>
    <row r="160" spans="1:41" s="54" customFormat="1" ht="31.5" x14ac:dyDescent="0.25">
      <c r="A160" s="44" t="s">
        <v>67</v>
      </c>
      <c r="B160" s="48">
        <f>+B161</f>
        <v>-5905.4081699999997</v>
      </c>
      <c r="C160" s="48">
        <f>+C161</f>
        <v>-5905.4081699999997</v>
      </c>
      <c r="D160" s="26">
        <f>+C160/B160*100</f>
        <v>100</v>
      </c>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row>
    <row r="161" spans="1:41" s="54" customFormat="1" ht="94.5" x14ac:dyDescent="0.25">
      <c r="A161" s="43" t="s">
        <v>198</v>
      </c>
      <c r="B161" s="49">
        <v>-5905.4081699999997</v>
      </c>
      <c r="C161" s="49">
        <v>-5905.4081699999997</v>
      </c>
      <c r="D161" s="25">
        <f>+C161/B161*100</f>
        <v>100</v>
      </c>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row>
    <row r="162" spans="1:41" s="54" customFormat="1" ht="31.5" x14ac:dyDescent="0.25">
      <c r="A162" s="44" t="s">
        <v>161</v>
      </c>
      <c r="B162" s="48">
        <f>+B163+B164</f>
        <v>6450.5826299999999</v>
      </c>
      <c r="C162" s="48">
        <f>+C163+C164</f>
        <v>6450.5826299999999</v>
      </c>
      <c r="D162" s="26">
        <f>+C162/B162*100</f>
        <v>100</v>
      </c>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row>
    <row r="163" spans="1:41" s="54" customFormat="1" ht="31.5" x14ac:dyDescent="0.25">
      <c r="A163" s="43" t="s">
        <v>162</v>
      </c>
      <c r="B163" s="49">
        <v>6350.5826299999999</v>
      </c>
      <c r="C163" s="49">
        <v>6350.5826299999999</v>
      </c>
      <c r="D163" s="25">
        <f>+C163/B163*100</f>
        <v>100</v>
      </c>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row>
    <row r="164" spans="1:41" s="54" customFormat="1" ht="31.5" x14ac:dyDescent="0.25">
      <c r="A164" s="43" t="s">
        <v>219</v>
      </c>
      <c r="B164" s="49">
        <v>100</v>
      </c>
      <c r="C164" s="49">
        <v>100</v>
      </c>
      <c r="D164" s="25">
        <f t="shared" ref="D164" si="7">+C164/B164*100</f>
        <v>100</v>
      </c>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row>
    <row r="165" spans="1:41" s="54" customFormat="1" x14ac:dyDescent="0.25">
      <c r="A165" s="8" t="s">
        <v>175</v>
      </c>
      <c r="B165" s="48">
        <f>+B166+B167+B168</f>
        <v>63537.323400000001</v>
      </c>
      <c r="C165" s="48">
        <f>+C166+C167+C168</f>
        <v>63537.323400000001</v>
      </c>
      <c r="D165" s="26">
        <f t="shared" ref="D165:D166" si="8">+C165/B165*100</f>
        <v>100</v>
      </c>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row>
    <row r="166" spans="1:41" s="54" customFormat="1" ht="78.75" x14ac:dyDescent="0.25">
      <c r="A166" s="43" t="s">
        <v>220</v>
      </c>
      <c r="B166" s="49">
        <v>12345.4</v>
      </c>
      <c r="C166" s="49">
        <v>0</v>
      </c>
      <c r="D166" s="25">
        <f t="shared" si="8"/>
        <v>0</v>
      </c>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row>
    <row r="167" spans="1:41" s="54" customFormat="1" ht="31.5" x14ac:dyDescent="0.25">
      <c r="A167" s="43" t="s">
        <v>199</v>
      </c>
      <c r="B167" s="49">
        <v>0</v>
      </c>
      <c r="C167" s="49">
        <v>12345.4</v>
      </c>
      <c r="D167" s="25"/>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row>
    <row r="168" spans="1:41" s="54" customFormat="1" ht="31.5" x14ac:dyDescent="0.25">
      <c r="A168" s="43" t="s">
        <v>221</v>
      </c>
      <c r="B168" s="49">
        <v>51191.9234</v>
      </c>
      <c r="C168" s="49">
        <v>51191.9234</v>
      </c>
      <c r="D168" s="25"/>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row>
    <row r="169" spans="1:41" s="54" customFormat="1" ht="94.5" x14ac:dyDescent="0.25">
      <c r="A169" s="44" t="s">
        <v>68</v>
      </c>
      <c r="B169" s="2">
        <f>SUM(B170:B175)</f>
        <v>10041.04765</v>
      </c>
      <c r="C169" s="2">
        <f>SUM(C170:C175)</f>
        <v>833.62447999999995</v>
      </c>
      <c r="D169" s="26">
        <f>+C169/B169*100</f>
        <v>8.3021663581090568</v>
      </c>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row>
    <row r="170" spans="1:41" s="54" customFormat="1" ht="78.75" x14ac:dyDescent="0.25">
      <c r="A170" s="43" t="s">
        <v>268</v>
      </c>
      <c r="B170" s="49">
        <v>6.0750000000000002</v>
      </c>
      <c r="C170" s="49">
        <v>0</v>
      </c>
      <c r="D170" s="25">
        <f t="shared" ref="D170:D175" si="9">+C170/B170*100</f>
        <v>0</v>
      </c>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row>
    <row r="171" spans="1:41" s="54" customFormat="1" ht="63" x14ac:dyDescent="0.25">
      <c r="A171" s="43" t="s">
        <v>222</v>
      </c>
      <c r="B171" s="49">
        <v>537.94530000000009</v>
      </c>
      <c r="C171" s="49">
        <v>0</v>
      </c>
      <c r="D171" s="25">
        <f t="shared" si="9"/>
        <v>0</v>
      </c>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row>
    <row r="172" spans="1:41" s="54" customFormat="1" ht="78.75" x14ac:dyDescent="0.25">
      <c r="A172" s="43" t="s">
        <v>200</v>
      </c>
      <c r="B172" s="49">
        <v>75.775000000000006</v>
      </c>
      <c r="C172" s="49">
        <v>0</v>
      </c>
      <c r="D172" s="25">
        <f t="shared" si="9"/>
        <v>0</v>
      </c>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row>
    <row r="173" spans="1:41" s="54" customFormat="1" ht="63" x14ac:dyDescent="0.25">
      <c r="A173" s="43" t="s">
        <v>201</v>
      </c>
      <c r="B173" s="49">
        <v>1685.9014999999999</v>
      </c>
      <c r="C173" s="49">
        <v>0</v>
      </c>
      <c r="D173" s="25">
        <f t="shared" si="9"/>
        <v>0</v>
      </c>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row>
    <row r="174" spans="1:41" s="54" customFormat="1" ht="63" x14ac:dyDescent="0.25">
      <c r="A174" s="43" t="s">
        <v>176</v>
      </c>
      <c r="B174" s="49">
        <v>6901.7263700000003</v>
      </c>
      <c r="C174" s="49">
        <v>0</v>
      </c>
      <c r="D174" s="25">
        <f t="shared" si="9"/>
        <v>0</v>
      </c>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row>
    <row r="175" spans="1:41" s="54" customFormat="1" ht="78.75" x14ac:dyDescent="0.25">
      <c r="A175" s="43" t="s">
        <v>223</v>
      </c>
      <c r="B175" s="49">
        <v>833.62447999999995</v>
      </c>
      <c r="C175" s="49">
        <v>833.62447999999995</v>
      </c>
      <c r="D175" s="25">
        <f t="shared" si="9"/>
        <v>100</v>
      </c>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row>
    <row r="176" spans="1:41" s="54" customFormat="1" ht="47.25" x14ac:dyDescent="0.25">
      <c r="A176" s="44" t="s">
        <v>69</v>
      </c>
      <c r="B176" s="2">
        <f>SUM(B177:B209)</f>
        <v>-47613.824170000014</v>
      </c>
      <c r="C176" s="2">
        <f>SUM(C177:C209)</f>
        <v>-48837.537950000013</v>
      </c>
      <c r="D176" s="26">
        <f>+C176/B176*100</f>
        <v>102.57008085641444</v>
      </c>
      <c r="E176" s="53">
        <v>-36319.812709999998</v>
      </c>
      <c r="F176" s="53">
        <v>-49128.283020000003</v>
      </c>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row>
    <row r="177" spans="1:41" s="54" customFormat="1" ht="47.25" x14ac:dyDescent="0.25">
      <c r="A177" s="43" t="s">
        <v>269</v>
      </c>
      <c r="B177" s="49">
        <v>-16.189579999999999</v>
      </c>
      <c r="C177" s="49">
        <v>-16.189579999999999</v>
      </c>
      <c r="D177" s="25">
        <f t="shared" ref="D177:D209" si="10">+C177/B177*100</f>
        <v>100</v>
      </c>
      <c r="E177" s="53">
        <f>+E176-B176</f>
        <v>11294.011460000016</v>
      </c>
      <c r="F177" s="53">
        <f>+F176-C176</f>
        <v>-290.74506999998994</v>
      </c>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row>
    <row r="178" spans="1:41" s="54" customFormat="1" ht="63" x14ac:dyDescent="0.25">
      <c r="A178" s="43" t="s">
        <v>270</v>
      </c>
      <c r="B178" s="49">
        <v>-2384.61913</v>
      </c>
      <c r="C178" s="49">
        <v>-2384.61913</v>
      </c>
      <c r="D178" s="25">
        <f t="shared" si="10"/>
        <v>100</v>
      </c>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row>
    <row r="179" spans="1:41" s="54" customFormat="1" ht="63" x14ac:dyDescent="0.25">
      <c r="A179" s="43" t="s">
        <v>177</v>
      </c>
      <c r="B179" s="49">
        <v>-75.017250000000004</v>
      </c>
      <c r="C179" s="49">
        <v>-75.017250000000004</v>
      </c>
      <c r="D179" s="25">
        <f t="shared" si="10"/>
        <v>100</v>
      </c>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row>
    <row r="180" spans="1:41" s="54" customFormat="1" ht="94.5" x14ac:dyDescent="0.25">
      <c r="A180" s="43" t="s">
        <v>202</v>
      </c>
      <c r="B180" s="49">
        <v>-2.1779999999999999</v>
      </c>
      <c r="C180" s="49">
        <v>-2.1779999999999999</v>
      </c>
      <c r="D180" s="25">
        <f t="shared" si="10"/>
        <v>100</v>
      </c>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1:41" s="54" customFormat="1" ht="141.75" x14ac:dyDescent="0.25">
      <c r="A181" s="43" t="s">
        <v>271</v>
      </c>
      <c r="B181" s="49">
        <v>-4564.7332100000003</v>
      </c>
      <c r="C181" s="49">
        <v>-5258.7901700000002</v>
      </c>
      <c r="D181" s="25">
        <f t="shared" si="10"/>
        <v>115.20476505569972</v>
      </c>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row>
    <row r="182" spans="1:41" s="54" customFormat="1" ht="78.75" x14ac:dyDescent="0.25">
      <c r="A182" s="43" t="s">
        <v>272</v>
      </c>
      <c r="B182" s="49">
        <v>-638.78403000000003</v>
      </c>
      <c r="C182" s="49">
        <v>-638.78403000000003</v>
      </c>
      <c r="D182" s="25">
        <f t="shared" si="10"/>
        <v>100</v>
      </c>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row>
    <row r="183" spans="1:41" s="54" customFormat="1" ht="31.5" x14ac:dyDescent="0.25">
      <c r="A183" s="43" t="s">
        <v>273</v>
      </c>
      <c r="B183" s="49">
        <v>-1156.43731</v>
      </c>
      <c r="C183" s="49">
        <v>-1156.43731</v>
      </c>
      <c r="D183" s="25">
        <f t="shared" si="10"/>
        <v>100</v>
      </c>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row>
    <row r="184" spans="1:41" s="54" customFormat="1" ht="78.75" x14ac:dyDescent="0.25">
      <c r="A184" s="43" t="s">
        <v>274</v>
      </c>
      <c r="B184" s="49">
        <v>-990</v>
      </c>
      <c r="C184" s="49">
        <v>-3193.75621</v>
      </c>
      <c r="D184" s="25">
        <f t="shared" si="10"/>
        <v>322.60163737373739</v>
      </c>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row>
    <row r="185" spans="1:41" s="54" customFormat="1" ht="47.25" x14ac:dyDescent="0.25">
      <c r="A185" s="43" t="s">
        <v>163</v>
      </c>
      <c r="B185" s="49">
        <v>-1877.6355900000001</v>
      </c>
      <c r="C185" s="49">
        <v>-1877.6355900000001</v>
      </c>
      <c r="D185" s="25">
        <f t="shared" si="10"/>
        <v>100</v>
      </c>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row>
    <row r="186" spans="1:41" s="54" customFormat="1" ht="63" x14ac:dyDescent="0.25">
      <c r="A186" s="43" t="s">
        <v>275</v>
      </c>
      <c r="B186" s="49">
        <v>-6.0142499999999997</v>
      </c>
      <c r="C186" s="49">
        <v>-6.0142499999999997</v>
      </c>
      <c r="D186" s="25">
        <f t="shared" si="10"/>
        <v>100</v>
      </c>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row>
    <row r="187" spans="1:41" s="54" customFormat="1" ht="63" x14ac:dyDescent="0.25">
      <c r="A187" s="43" t="s">
        <v>276</v>
      </c>
      <c r="B187" s="49">
        <v>-16666.666669999999</v>
      </c>
      <c r="C187" s="49">
        <v>-16773.558919999999</v>
      </c>
      <c r="D187" s="25">
        <f t="shared" si="10"/>
        <v>100.64135349987173</v>
      </c>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row>
    <row r="188" spans="1:41" s="54" customFormat="1" ht="63" x14ac:dyDescent="0.25">
      <c r="A188" s="43" t="s">
        <v>164</v>
      </c>
      <c r="B188" s="49">
        <v>-2250.9850499999998</v>
      </c>
      <c r="C188" s="49">
        <v>-4902.73488</v>
      </c>
      <c r="D188" s="25">
        <f t="shared" si="10"/>
        <v>217.80397342043653</v>
      </c>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row>
    <row r="189" spans="1:41" s="54" customFormat="1" ht="47.25" x14ac:dyDescent="0.25">
      <c r="A189" s="43" t="s">
        <v>224</v>
      </c>
      <c r="B189" s="49">
        <v>0</v>
      </c>
      <c r="C189" s="49">
        <v>-119.00172000000001</v>
      </c>
      <c r="D189" s="25"/>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row>
    <row r="190" spans="1:41" s="54" customFormat="1" ht="47.25" x14ac:dyDescent="0.25">
      <c r="A190" s="43" t="s">
        <v>277</v>
      </c>
      <c r="B190" s="49">
        <v>-369.80015000000003</v>
      </c>
      <c r="C190" s="49">
        <v>-369.80015000000003</v>
      </c>
      <c r="D190" s="25">
        <f t="shared" si="10"/>
        <v>100</v>
      </c>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row>
    <row r="191" spans="1:41" s="54" customFormat="1" ht="63" x14ac:dyDescent="0.25">
      <c r="A191" s="43" t="s">
        <v>278</v>
      </c>
      <c r="B191" s="49">
        <v>-300</v>
      </c>
      <c r="C191" s="49">
        <v>-300</v>
      </c>
      <c r="D191" s="25">
        <f t="shared" si="10"/>
        <v>100</v>
      </c>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row>
    <row r="192" spans="1:41" s="54" customFormat="1" ht="47.25" x14ac:dyDescent="0.25">
      <c r="A192" s="43" t="s">
        <v>225</v>
      </c>
      <c r="B192" s="49">
        <v>-532.56593000000009</v>
      </c>
      <c r="C192" s="49">
        <v>-532.56593000000009</v>
      </c>
      <c r="D192" s="25">
        <f t="shared" si="10"/>
        <v>100</v>
      </c>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row>
    <row r="193" spans="1:41" s="54" customFormat="1" ht="47.25" x14ac:dyDescent="0.25">
      <c r="A193" s="43" t="s">
        <v>279</v>
      </c>
      <c r="B193" s="49">
        <v>-1.7030000000000001</v>
      </c>
      <c r="C193" s="49">
        <v>-1.7030000000000001</v>
      </c>
      <c r="D193" s="25">
        <f t="shared" si="10"/>
        <v>100</v>
      </c>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row>
    <row r="194" spans="1:41" s="54" customFormat="1" ht="63" x14ac:dyDescent="0.25">
      <c r="A194" s="43" t="s">
        <v>280</v>
      </c>
      <c r="B194" s="49">
        <v>-3429.9222400000003</v>
      </c>
      <c r="C194" s="49">
        <v>-4172.0986700000003</v>
      </c>
      <c r="D194" s="25">
        <f t="shared" si="10"/>
        <v>121.63828734496325</v>
      </c>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row>
    <row r="195" spans="1:41" s="54" customFormat="1" ht="31.5" x14ac:dyDescent="0.25">
      <c r="A195" s="43" t="s">
        <v>281</v>
      </c>
      <c r="B195" s="49">
        <v>-3.4</v>
      </c>
      <c r="C195" s="49">
        <v>-3.4</v>
      </c>
      <c r="D195" s="25">
        <f t="shared" si="10"/>
        <v>100</v>
      </c>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row>
    <row r="196" spans="1:41" s="54" customFormat="1" ht="63" x14ac:dyDescent="0.25">
      <c r="A196" s="43" t="s">
        <v>282</v>
      </c>
      <c r="B196" s="49">
        <v>-44.732019999999999</v>
      </c>
      <c r="C196" s="49">
        <v>-44.732019999999999</v>
      </c>
      <c r="D196" s="25">
        <f t="shared" si="10"/>
        <v>100</v>
      </c>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row>
    <row r="197" spans="1:41" s="54" customFormat="1" ht="110.25" x14ac:dyDescent="0.25">
      <c r="A197" s="43" t="s">
        <v>283</v>
      </c>
      <c r="B197" s="49">
        <v>-972.29923999999994</v>
      </c>
      <c r="C197" s="49">
        <v>-972.29923999999994</v>
      </c>
      <c r="D197" s="25">
        <f t="shared" si="10"/>
        <v>100</v>
      </c>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row>
    <row r="198" spans="1:41" s="54" customFormat="1" ht="63" x14ac:dyDescent="0.25">
      <c r="A198" s="43" t="s">
        <v>226</v>
      </c>
      <c r="B198" s="49">
        <v>-3016.84566</v>
      </c>
      <c r="C198" s="49">
        <v>-3084.9821000000002</v>
      </c>
      <c r="D198" s="25">
        <f t="shared" si="10"/>
        <v>102.2585325097473</v>
      </c>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row>
    <row r="199" spans="1:41" s="54" customFormat="1" ht="78.75" x14ac:dyDescent="0.25">
      <c r="A199" s="43" t="s">
        <v>284</v>
      </c>
      <c r="B199" s="49">
        <v>-2379.663</v>
      </c>
      <c r="C199" s="49">
        <v>-2379.663</v>
      </c>
      <c r="D199" s="25">
        <f t="shared" si="10"/>
        <v>100</v>
      </c>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row>
    <row r="200" spans="1:41" s="54" customFormat="1" ht="47.25" x14ac:dyDescent="0.25">
      <c r="A200" s="43" t="s">
        <v>165</v>
      </c>
      <c r="B200" s="49">
        <v>-553.49689000000001</v>
      </c>
      <c r="C200" s="49">
        <v>-571.57680000000005</v>
      </c>
      <c r="D200" s="25">
        <f t="shared" si="10"/>
        <v>103.26648809173977</v>
      </c>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row>
    <row r="201" spans="1:41" s="54" customFormat="1" ht="47.25" x14ac:dyDescent="0.25">
      <c r="A201" s="43" t="s">
        <v>285</v>
      </c>
      <c r="B201" s="49">
        <v>-10.16159</v>
      </c>
      <c r="C201" s="49">
        <v>0</v>
      </c>
      <c r="D201" s="25">
        <f t="shared" si="10"/>
        <v>0</v>
      </c>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row>
    <row r="202" spans="1:41" s="54" customFormat="1" ht="63" x14ac:dyDescent="0.25">
      <c r="A202" s="43" t="s">
        <v>227</v>
      </c>
      <c r="B202" s="49">
        <v>-72.775000000000006</v>
      </c>
      <c r="C202" s="49">
        <v>0</v>
      </c>
      <c r="D202" s="25">
        <f t="shared" si="10"/>
        <v>0</v>
      </c>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row>
    <row r="203" spans="1:41" s="54" customFormat="1" ht="47.25" x14ac:dyDescent="0.25">
      <c r="A203" s="43" t="s">
        <v>203</v>
      </c>
      <c r="B203" s="49">
        <v>-126.137</v>
      </c>
      <c r="C203" s="49">
        <v>0</v>
      </c>
      <c r="D203" s="25">
        <f t="shared" si="10"/>
        <v>0</v>
      </c>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row>
    <row r="204" spans="1:41" s="54" customFormat="1" ht="47.25" x14ac:dyDescent="0.25">
      <c r="A204" s="43" t="s">
        <v>156</v>
      </c>
      <c r="B204" s="49">
        <v>-4604.6347800000003</v>
      </c>
      <c r="C204" s="49">
        <v>0</v>
      </c>
      <c r="D204" s="25">
        <f t="shared" si="10"/>
        <v>0</v>
      </c>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row>
    <row r="205" spans="1:41" s="54" customFormat="1" ht="63" x14ac:dyDescent="0.25">
      <c r="A205" s="43" t="s">
        <v>286</v>
      </c>
      <c r="B205" s="49">
        <v>-6.0750000000000002</v>
      </c>
      <c r="C205" s="49">
        <v>0</v>
      </c>
      <c r="D205" s="25">
        <f t="shared" si="10"/>
        <v>0</v>
      </c>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1:41" s="54" customFormat="1" ht="47.25" x14ac:dyDescent="0.25">
      <c r="A206" s="43" t="s">
        <v>287</v>
      </c>
      <c r="B206" s="3">
        <v>-140.1</v>
      </c>
      <c r="C206" s="3">
        <v>0</v>
      </c>
      <c r="D206" s="25">
        <f t="shared" si="10"/>
        <v>0</v>
      </c>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row>
    <row r="207" spans="1:41" s="54" customFormat="1" ht="63" x14ac:dyDescent="0.25">
      <c r="A207" s="43" t="s">
        <v>204</v>
      </c>
      <c r="B207" s="3">
        <v>-3</v>
      </c>
      <c r="C207" s="3">
        <v>0</v>
      </c>
      <c r="D207" s="25">
        <f t="shared" si="10"/>
        <v>0</v>
      </c>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row>
    <row r="208" spans="1:41" s="54" customFormat="1" ht="47.25" x14ac:dyDescent="0.25">
      <c r="A208" s="43" t="s">
        <v>178</v>
      </c>
      <c r="B208" s="3">
        <v>-320.99152000000004</v>
      </c>
      <c r="C208" s="3">
        <v>0</v>
      </c>
      <c r="D208" s="25">
        <f t="shared" si="10"/>
        <v>0</v>
      </c>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row>
    <row r="209" spans="1:41" s="54" customFormat="1" ht="47.25" x14ac:dyDescent="0.25">
      <c r="A209" s="43" t="s">
        <v>157</v>
      </c>
      <c r="B209" s="3">
        <v>-96.261080000000007</v>
      </c>
      <c r="C209" s="3">
        <v>0</v>
      </c>
      <c r="D209" s="25">
        <f t="shared" si="10"/>
        <v>0</v>
      </c>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row>
    <row r="210" spans="1:41" s="31" customFormat="1" x14ac:dyDescent="0.25">
      <c r="A210" s="43"/>
      <c r="B210" s="3"/>
      <c r="C210" s="3"/>
      <c r="D210" s="25"/>
      <c r="E210" s="30">
        <f>E209-B213</f>
        <v>2919994.3686999828</v>
      </c>
      <c r="F210" s="30">
        <f>F209-C213</f>
        <v>1410403.8498300016</v>
      </c>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row>
    <row r="211" spans="1:41" x14ac:dyDescent="0.25">
      <c r="A211" s="34" t="s">
        <v>70</v>
      </c>
      <c r="B211" s="22">
        <f>+B47+B49</f>
        <v>74549130.562710002</v>
      </c>
      <c r="C211" s="22">
        <f>+C47+C49</f>
        <v>74376488.082079992</v>
      </c>
      <c r="D211" s="22">
        <f>+C211/B211*100</f>
        <v>99.768417848301013</v>
      </c>
      <c r="E211" s="17">
        <v>74549130.560000002</v>
      </c>
      <c r="F211" s="28">
        <v>74376488.079999998</v>
      </c>
      <c r="G211" s="32"/>
      <c r="H211" s="32"/>
    </row>
    <row r="212" spans="1:41" x14ac:dyDescent="0.25">
      <c r="B212" s="22"/>
      <c r="C212" s="22"/>
      <c r="D212" s="22"/>
      <c r="E212" s="17">
        <f>+E211-B211</f>
        <v>-2.709999680519104E-3</v>
      </c>
      <c r="F212" s="17">
        <f>+F211-C211</f>
        <v>-2.0799934864044189E-3</v>
      </c>
      <c r="G212" s="32"/>
      <c r="H212" s="32"/>
    </row>
    <row r="213" spans="1:41" s="59" customFormat="1" x14ac:dyDescent="0.25">
      <c r="A213" s="7" t="s">
        <v>71</v>
      </c>
      <c r="B213" s="24">
        <f>+B211-B295</f>
        <v>-2919994.3686999828</v>
      </c>
      <c r="C213" s="24">
        <f>+C211-C295</f>
        <v>-1410403.8498300016</v>
      </c>
      <c r="D213" s="24"/>
      <c r="E213" s="57"/>
      <c r="F213" s="58"/>
      <c r="G213" s="58"/>
      <c r="H213" s="58"/>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row>
    <row r="214" spans="1:41" x14ac:dyDescent="0.25">
      <c r="B214" s="21"/>
      <c r="C214" s="20"/>
      <c r="D214" s="20"/>
      <c r="E214" s="17">
        <v>77469124.93141</v>
      </c>
      <c r="F214" s="17">
        <v>75786891.931910008</v>
      </c>
      <c r="G214" s="32"/>
      <c r="H214" s="32"/>
    </row>
    <row r="215" spans="1:41" x14ac:dyDescent="0.25">
      <c r="A215" s="37" t="s">
        <v>72</v>
      </c>
      <c r="B215" s="19"/>
      <c r="C215" s="20"/>
      <c r="D215" s="20"/>
      <c r="G215" s="32"/>
      <c r="H215" s="32"/>
    </row>
    <row r="216" spans="1:41" x14ac:dyDescent="0.25">
      <c r="A216" s="7"/>
      <c r="B216" s="19"/>
      <c r="C216" s="20"/>
      <c r="D216" s="20"/>
      <c r="E216" s="17">
        <f>E211-E214</f>
        <v>-2919994.3714099973</v>
      </c>
      <c r="F216" s="17">
        <f>F211-F214</f>
        <v>-1410403.85191001</v>
      </c>
    </row>
    <row r="217" spans="1:41" x14ac:dyDescent="0.25">
      <c r="A217" s="34" t="s">
        <v>73</v>
      </c>
      <c r="B217" s="26">
        <f>SUM(B218:B226)</f>
        <v>4378462.0531099997</v>
      </c>
      <c r="C217" s="26">
        <f>SUM(C218:C226)</f>
        <v>4261490.3871099995</v>
      </c>
      <c r="D217" s="26">
        <f>+C217/B217*100</f>
        <v>97.328475967562269</v>
      </c>
    </row>
    <row r="218" spans="1:41" ht="31.5" x14ac:dyDescent="0.25">
      <c r="A218" s="35" t="s">
        <v>74</v>
      </c>
      <c r="B218" s="25">
        <v>53017.012280000003</v>
      </c>
      <c r="C218" s="25">
        <v>51626.738270000002</v>
      </c>
      <c r="D218" s="25">
        <f t="shared" ref="D218:D282" si="11">+C218/B218*100</f>
        <v>97.377683218628931</v>
      </c>
    </row>
    <row r="219" spans="1:41" ht="47.25" x14ac:dyDescent="0.25">
      <c r="A219" s="35" t="s">
        <v>75</v>
      </c>
      <c r="B219" s="25">
        <v>379489.24308999995</v>
      </c>
      <c r="C219" s="25">
        <v>367493.81056999997</v>
      </c>
      <c r="D219" s="25">
        <f t="shared" si="11"/>
        <v>96.839058619336114</v>
      </c>
    </row>
    <row r="220" spans="1:41" ht="47.25" x14ac:dyDescent="0.25">
      <c r="A220" s="35" t="s">
        <v>76</v>
      </c>
      <c r="B220" s="25">
        <v>1675895.5877799999</v>
      </c>
      <c r="C220" s="25">
        <v>1636315.75605</v>
      </c>
      <c r="D220" s="25">
        <f t="shared" si="11"/>
        <v>97.638287729939663</v>
      </c>
    </row>
    <row r="221" spans="1:41" x14ac:dyDescent="0.25">
      <c r="A221" s="35" t="s">
        <v>77</v>
      </c>
      <c r="B221" s="25">
        <v>129127.91915999999</v>
      </c>
      <c r="C221" s="25">
        <v>120739.27203000001</v>
      </c>
      <c r="D221" s="25">
        <f t="shared" si="11"/>
        <v>93.503614722075895</v>
      </c>
    </row>
    <row r="222" spans="1:41" ht="31.5" x14ac:dyDescent="0.25">
      <c r="A222" s="35" t="s">
        <v>78</v>
      </c>
      <c r="B222" s="25">
        <v>469521.46149000002</v>
      </c>
      <c r="C222" s="25">
        <v>457931.76124000002</v>
      </c>
      <c r="D222" s="25">
        <f t="shared" si="11"/>
        <v>97.531593079212868</v>
      </c>
    </row>
    <row r="223" spans="1:41" x14ac:dyDescent="0.25">
      <c r="A223" s="35" t="s">
        <v>79</v>
      </c>
      <c r="B223" s="25">
        <v>70587.191340000005</v>
      </c>
      <c r="C223" s="25">
        <v>70469.725330000001</v>
      </c>
      <c r="D223" s="25">
        <f t="shared" si="11"/>
        <v>99.833587358031849</v>
      </c>
    </row>
    <row r="224" spans="1:41" x14ac:dyDescent="0.25">
      <c r="A224" s="35" t="s">
        <v>80</v>
      </c>
      <c r="B224" s="25">
        <v>163193.21897999998</v>
      </c>
      <c r="C224" s="25">
        <v>161253.78977999999</v>
      </c>
      <c r="D224" s="25">
        <f t="shared" si="11"/>
        <v>98.811574885205459</v>
      </c>
    </row>
    <row r="225" spans="1:4" x14ac:dyDescent="0.25">
      <c r="A225" s="35" t="s">
        <v>81</v>
      </c>
      <c r="B225" s="25">
        <v>8289.6689100000003</v>
      </c>
      <c r="C225" s="25">
        <v>0</v>
      </c>
      <c r="D225" s="25">
        <f t="shared" si="11"/>
        <v>0</v>
      </c>
    </row>
    <row r="226" spans="1:4" x14ac:dyDescent="0.25">
      <c r="A226" s="35" t="s">
        <v>82</v>
      </c>
      <c r="B226" s="25">
        <v>1429340.7500799999</v>
      </c>
      <c r="C226" s="25">
        <v>1395659.5338399999</v>
      </c>
      <c r="D226" s="25">
        <f t="shared" si="11"/>
        <v>97.643583852337883</v>
      </c>
    </row>
    <row r="227" spans="1:4" x14ac:dyDescent="0.25">
      <c r="A227" s="34" t="s">
        <v>83</v>
      </c>
      <c r="B227" s="26">
        <f>+B228</f>
        <v>38003.199999999997</v>
      </c>
      <c r="C227" s="26">
        <f>+C228</f>
        <v>36567.118869999998</v>
      </c>
      <c r="D227" s="26">
        <f t="shared" si="11"/>
        <v>96.221157349907386</v>
      </c>
    </row>
    <row r="228" spans="1:4" x14ac:dyDescent="0.25">
      <c r="A228" s="35" t="s">
        <v>84</v>
      </c>
      <c r="B228" s="25">
        <v>38003.199999999997</v>
      </c>
      <c r="C228" s="25">
        <v>36567.118869999998</v>
      </c>
      <c r="D228" s="25">
        <f t="shared" si="11"/>
        <v>96.221157349907386</v>
      </c>
    </row>
    <row r="229" spans="1:4" ht="31.5" x14ac:dyDescent="0.25">
      <c r="A229" s="34" t="s">
        <v>85</v>
      </c>
      <c r="B229" s="26">
        <f>+B230+B231+B233+B234+B232</f>
        <v>570037.13690000004</v>
      </c>
      <c r="C229" s="26">
        <f>+C230+C231+C233+C234+C232</f>
        <v>534608.43965000007</v>
      </c>
      <c r="D229" s="26">
        <f t="shared" si="11"/>
        <v>93.78484401162531</v>
      </c>
    </row>
    <row r="230" spans="1:4" x14ac:dyDescent="0.25">
      <c r="A230" s="35" t="s">
        <v>86</v>
      </c>
      <c r="B230" s="19">
        <v>91155.648000000001</v>
      </c>
      <c r="C230" s="60">
        <v>89932.376940000002</v>
      </c>
      <c r="D230" s="18">
        <f t="shared" si="11"/>
        <v>98.658041397500682</v>
      </c>
    </row>
    <row r="231" spans="1:4" x14ac:dyDescent="0.25">
      <c r="A231" s="35" t="s">
        <v>179</v>
      </c>
      <c r="B231" s="25">
        <v>67430.000549999997</v>
      </c>
      <c r="C231" s="25">
        <v>65600.392959999997</v>
      </c>
      <c r="D231" s="25">
        <f t="shared" si="11"/>
        <v>97.286656421360505</v>
      </c>
    </row>
    <row r="232" spans="1:4" ht="31.5" x14ac:dyDescent="0.25">
      <c r="A232" s="35" t="s">
        <v>180</v>
      </c>
      <c r="B232" s="25">
        <v>399521.02993000002</v>
      </c>
      <c r="C232" s="25">
        <v>370403.99799</v>
      </c>
      <c r="D232" s="25">
        <f t="shared" si="11"/>
        <v>92.712015198523687</v>
      </c>
    </row>
    <row r="233" spans="1:4" x14ac:dyDescent="0.25">
      <c r="A233" s="6" t="s">
        <v>143</v>
      </c>
      <c r="B233" s="25">
        <v>20</v>
      </c>
      <c r="C233" s="25">
        <v>20</v>
      </c>
      <c r="D233" s="25">
        <f t="shared" si="11"/>
        <v>100</v>
      </c>
    </row>
    <row r="234" spans="1:4" ht="31.5" x14ac:dyDescent="0.25">
      <c r="A234" s="35" t="s">
        <v>87</v>
      </c>
      <c r="B234" s="25">
        <v>11910.458419999999</v>
      </c>
      <c r="C234" s="25">
        <v>8651.6717599999993</v>
      </c>
      <c r="D234" s="25">
        <f t="shared" si="11"/>
        <v>72.639284357620895</v>
      </c>
    </row>
    <row r="235" spans="1:4" x14ac:dyDescent="0.25">
      <c r="A235" s="34" t="s">
        <v>88</v>
      </c>
      <c r="B235" s="26">
        <f>SUM(B236:B245)</f>
        <v>19299635.750800002</v>
      </c>
      <c r="C235" s="26">
        <f>SUM(C236:C245)</f>
        <v>18587959.791790001</v>
      </c>
      <c r="D235" s="26">
        <f>+C235/B235*100</f>
        <v>96.312490203445932</v>
      </c>
    </row>
    <row r="236" spans="1:4" x14ac:dyDescent="0.25">
      <c r="A236" s="35" t="s">
        <v>89</v>
      </c>
      <c r="B236" s="25">
        <v>319208.48708999995</v>
      </c>
      <c r="C236" s="25">
        <v>317890.27792000002</v>
      </c>
      <c r="D236" s="25">
        <f>+C236/B236*100</f>
        <v>99.587038182469044</v>
      </c>
    </row>
    <row r="237" spans="1:4" x14ac:dyDescent="0.25">
      <c r="A237" s="35" t="s">
        <v>90</v>
      </c>
      <c r="B237" s="25">
        <v>7896516.9046700001</v>
      </c>
      <c r="C237" s="25">
        <v>7894706.4378199996</v>
      </c>
      <c r="D237" s="25">
        <f t="shared" ref="D237:D245" si="12">+C237/B237*100</f>
        <v>99.977072589448525</v>
      </c>
    </row>
    <row r="238" spans="1:4" x14ac:dyDescent="0.25">
      <c r="A238" s="35" t="s">
        <v>91</v>
      </c>
      <c r="B238" s="25">
        <v>1106930.0136900002</v>
      </c>
      <c r="C238" s="25">
        <v>1079824.14041</v>
      </c>
      <c r="D238" s="25">
        <f t="shared" si="12"/>
        <v>97.551256814363398</v>
      </c>
    </row>
    <row r="239" spans="1:4" x14ac:dyDescent="0.25">
      <c r="A239" s="35" t="s">
        <v>92</v>
      </c>
      <c r="B239" s="25">
        <v>26550.945070000002</v>
      </c>
      <c r="C239" s="25">
        <v>26283.906879999999</v>
      </c>
      <c r="D239" s="25">
        <f t="shared" si="12"/>
        <v>98.994242241487171</v>
      </c>
    </row>
    <row r="240" spans="1:4" x14ac:dyDescent="0.25">
      <c r="A240" s="35" t="s">
        <v>93</v>
      </c>
      <c r="B240" s="25">
        <v>938659.43235999998</v>
      </c>
      <c r="C240" s="25">
        <v>874178.42305999994</v>
      </c>
      <c r="D240" s="25">
        <f t="shared" si="12"/>
        <v>93.130521350232385</v>
      </c>
    </row>
    <row r="241" spans="1:4" x14ac:dyDescent="0.25">
      <c r="A241" s="35" t="s">
        <v>94</v>
      </c>
      <c r="B241" s="25">
        <v>1141719.5955699999</v>
      </c>
      <c r="C241" s="25">
        <v>1128083.1138900002</v>
      </c>
      <c r="D241" s="25">
        <f t="shared" si="12"/>
        <v>98.805619021263112</v>
      </c>
    </row>
    <row r="242" spans="1:4" x14ac:dyDescent="0.25">
      <c r="A242" s="35" t="s">
        <v>95</v>
      </c>
      <c r="B242" s="25">
        <v>5558193.9769399995</v>
      </c>
      <c r="C242" s="25">
        <v>5017812.0643299995</v>
      </c>
      <c r="D242" s="25">
        <f t="shared" si="12"/>
        <v>90.277742827041436</v>
      </c>
    </row>
    <row r="243" spans="1:4" x14ac:dyDescent="0.25">
      <c r="A243" s="35" t="s">
        <v>96</v>
      </c>
      <c r="B243" s="25">
        <v>277428.64707999997</v>
      </c>
      <c r="C243" s="25">
        <v>268786.8</v>
      </c>
      <c r="D243" s="25">
        <f t="shared" si="12"/>
        <v>96.885019924597771</v>
      </c>
    </row>
    <row r="244" spans="1:4" ht="31.5" x14ac:dyDescent="0.25">
      <c r="A244" s="35" t="s">
        <v>205</v>
      </c>
      <c r="B244" s="25">
        <v>3000</v>
      </c>
      <c r="C244" s="25">
        <v>3000</v>
      </c>
      <c r="D244" s="25">
        <f t="shared" si="12"/>
        <v>100</v>
      </c>
    </row>
    <row r="245" spans="1:4" x14ac:dyDescent="0.25">
      <c r="A245" s="35" t="s">
        <v>97</v>
      </c>
      <c r="B245" s="25">
        <v>2031427.7483299999</v>
      </c>
      <c r="C245" s="25">
        <v>1977394.62748</v>
      </c>
      <c r="D245" s="25">
        <f t="shared" si="12"/>
        <v>97.340140652581937</v>
      </c>
    </row>
    <row r="246" spans="1:4" x14ac:dyDescent="0.25">
      <c r="A246" s="34" t="s">
        <v>98</v>
      </c>
      <c r="B246" s="26">
        <f>SUM(B247:B250)</f>
        <v>4489913.6638799999</v>
      </c>
      <c r="C246" s="26">
        <f>SUM(C247:C250)</f>
        <v>4193942.1442100005</v>
      </c>
      <c r="D246" s="26">
        <f t="shared" si="11"/>
        <v>93.40807993590164</v>
      </c>
    </row>
    <row r="247" spans="1:4" x14ac:dyDescent="0.25">
      <c r="A247" s="35" t="s">
        <v>99</v>
      </c>
      <c r="B247" s="25">
        <v>2413158.1708200001</v>
      </c>
      <c r="C247" s="25">
        <v>2413092.0888200002</v>
      </c>
      <c r="D247" s="25">
        <f t="shared" si="11"/>
        <v>99.997261596823662</v>
      </c>
    </row>
    <row r="248" spans="1:4" x14ac:dyDescent="0.25">
      <c r="A248" s="35" t="s">
        <v>100</v>
      </c>
      <c r="B248" s="25">
        <v>692204.29527999996</v>
      </c>
      <c r="C248" s="25">
        <v>456009.82821000001</v>
      </c>
      <c r="D248" s="25">
        <f t="shared" si="11"/>
        <v>65.87792524828842</v>
      </c>
    </row>
    <row r="249" spans="1:4" x14ac:dyDescent="0.25">
      <c r="A249" s="35" t="s">
        <v>101</v>
      </c>
      <c r="B249" s="25">
        <v>959296.11477999995</v>
      </c>
      <c r="C249" s="25">
        <v>907603.37277000002</v>
      </c>
      <c r="D249" s="25">
        <f t="shared" si="11"/>
        <v>94.611388369705338</v>
      </c>
    </row>
    <row r="250" spans="1:4" x14ac:dyDescent="0.25">
      <c r="A250" s="35" t="s">
        <v>102</v>
      </c>
      <c r="B250" s="25">
        <v>425255.08299999998</v>
      </c>
      <c r="C250" s="25">
        <v>417236.85441000003</v>
      </c>
      <c r="D250" s="25">
        <f t="shared" si="11"/>
        <v>98.114489653260662</v>
      </c>
    </row>
    <row r="251" spans="1:4" x14ac:dyDescent="0.25">
      <c r="A251" s="34" t="s">
        <v>103</v>
      </c>
      <c r="B251" s="26">
        <f>SUM(B252:B255)</f>
        <v>2754225.5737299998</v>
      </c>
      <c r="C251" s="26">
        <f>SUM(C252:C255)</f>
        <v>2676037.6875499999</v>
      </c>
      <c r="D251" s="26">
        <f>+C251/B251*100</f>
        <v>97.161166212173697</v>
      </c>
    </row>
    <row r="252" spans="1:4" x14ac:dyDescent="0.25">
      <c r="A252" s="35" t="s">
        <v>181</v>
      </c>
      <c r="B252" s="25">
        <v>380.37278999999995</v>
      </c>
      <c r="C252" s="25">
        <v>380.37278999999995</v>
      </c>
      <c r="D252" s="25">
        <f>+C252/B252*100</f>
        <v>100</v>
      </c>
    </row>
    <row r="253" spans="1:4" ht="21" customHeight="1" x14ac:dyDescent="0.25">
      <c r="A253" s="35" t="s">
        <v>104</v>
      </c>
      <c r="B253" s="25">
        <v>273422.40094000002</v>
      </c>
      <c r="C253" s="25">
        <v>196301.54676</v>
      </c>
      <c r="D253" s="25">
        <f>+C253/B253*100</f>
        <v>71.794244394436618</v>
      </c>
    </row>
    <row r="254" spans="1:4" ht="31.5" x14ac:dyDescent="0.25">
      <c r="A254" s="35" t="s">
        <v>288</v>
      </c>
      <c r="B254" s="25">
        <v>5067</v>
      </c>
      <c r="C254" s="25">
        <v>4000</v>
      </c>
      <c r="D254" s="25"/>
    </row>
    <row r="255" spans="1:4" x14ac:dyDescent="0.25">
      <c r="A255" s="35" t="s">
        <v>289</v>
      </c>
      <c r="B255" s="25">
        <v>2475355.7999999998</v>
      </c>
      <c r="C255" s="25">
        <v>2475355.7680000002</v>
      </c>
      <c r="D255" s="25"/>
    </row>
    <row r="256" spans="1:4" x14ac:dyDescent="0.25">
      <c r="A256" s="34" t="s">
        <v>105</v>
      </c>
      <c r="B256" s="26">
        <f>SUM(B257:B264)</f>
        <v>23748561.100639991</v>
      </c>
      <c r="C256" s="26">
        <f>SUM(C257:C264)</f>
        <v>23558692.801849999</v>
      </c>
      <c r="D256" s="26">
        <f t="shared" si="11"/>
        <v>99.200506093883405</v>
      </c>
    </row>
    <row r="257" spans="1:4" x14ac:dyDescent="0.25">
      <c r="A257" s="35" t="s">
        <v>106</v>
      </c>
      <c r="B257" s="25">
        <v>5929565.7796899993</v>
      </c>
      <c r="C257" s="25">
        <v>5911129.5406099996</v>
      </c>
      <c r="D257" s="25">
        <f t="shared" si="11"/>
        <v>99.689079440805813</v>
      </c>
    </row>
    <row r="258" spans="1:4" x14ac:dyDescent="0.25">
      <c r="A258" s="35" t="s">
        <v>107</v>
      </c>
      <c r="B258" s="25">
        <v>13879514.87686</v>
      </c>
      <c r="C258" s="25">
        <v>13792637.65563</v>
      </c>
      <c r="D258" s="25">
        <f t="shared" si="11"/>
        <v>99.374061543211127</v>
      </c>
    </row>
    <row r="259" spans="1:4" x14ac:dyDescent="0.25">
      <c r="A259" s="35" t="s">
        <v>108</v>
      </c>
      <c r="B259" s="25">
        <v>994664.79475</v>
      </c>
      <c r="C259" s="25">
        <v>975294.63817999989</v>
      </c>
      <c r="D259" s="25">
        <f t="shared" si="11"/>
        <v>98.052594535139988</v>
      </c>
    </row>
    <row r="260" spans="1:4" x14ac:dyDescent="0.25">
      <c r="A260" s="35" t="s">
        <v>109</v>
      </c>
      <c r="B260" s="25">
        <v>1496939.5138599998</v>
      </c>
      <c r="C260" s="25">
        <v>1490534.8242200001</v>
      </c>
      <c r="D260" s="25">
        <f t="shared" si="11"/>
        <v>99.572147733378713</v>
      </c>
    </row>
    <row r="261" spans="1:4" ht="31.5" x14ac:dyDescent="0.25">
      <c r="A261" s="35" t="s">
        <v>110</v>
      </c>
      <c r="B261" s="25">
        <v>64459.619310000002</v>
      </c>
      <c r="C261" s="25">
        <v>64016.259310000001</v>
      </c>
      <c r="D261" s="25">
        <f t="shared" si="11"/>
        <v>99.312189546345621</v>
      </c>
    </row>
    <row r="262" spans="1:4" x14ac:dyDescent="0.25">
      <c r="A262" s="35" t="s">
        <v>111</v>
      </c>
      <c r="B262" s="25">
        <v>274699.11937000003</v>
      </c>
      <c r="C262" s="25">
        <v>265597.03434999997</v>
      </c>
      <c r="D262" s="25">
        <f t="shared" si="11"/>
        <v>96.68652559175473</v>
      </c>
    </row>
    <row r="263" spans="1:4" x14ac:dyDescent="0.25">
      <c r="A263" s="35" t="s">
        <v>112</v>
      </c>
      <c r="B263" s="25">
        <v>30629.365000000002</v>
      </c>
      <c r="C263" s="25">
        <v>30215.365000000002</v>
      </c>
      <c r="D263" s="25">
        <f t="shared" si="11"/>
        <v>98.648355915964956</v>
      </c>
    </row>
    <row r="264" spans="1:4" x14ac:dyDescent="0.25">
      <c r="A264" s="35" t="s">
        <v>113</v>
      </c>
      <c r="B264" s="25">
        <v>1078088.0318</v>
      </c>
      <c r="C264" s="25">
        <v>1029267.4845499999</v>
      </c>
      <c r="D264" s="25">
        <f t="shared" si="11"/>
        <v>95.471562079351884</v>
      </c>
    </row>
    <row r="265" spans="1:4" x14ac:dyDescent="0.25">
      <c r="A265" s="7" t="s">
        <v>114</v>
      </c>
      <c r="B265" s="26">
        <f>+B266+B267</f>
        <v>3128396.8012300003</v>
      </c>
      <c r="C265" s="26">
        <f>+C266+C267</f>
        <v>3104064.2057999996</v>
      </c>
      <c r="D265" s="26">
        <f t="shared" si="11"/>
        <v>99.222202393876842</v>
      </c>
    </row>
    <row r="266" spans="1:4" x14ac:dyDescent="0.25">
      <c r="A266" s="45" t="s">
        <v>115</v>
      </c>
      <c r="B266" s="25">
        <v>2293825.9047600003</v>
      </c>
      <c r="C266" s="25">
        <v>2274392.5953899999</v>
      </c>
      <c r="D266" s="25">
        <f t="shared" si="11"/>
        <v>99.152799289184344</v>
      </c>
    </row>
    <row r="267" spans="1:4" x14ac:dyDescent="0.25">
      <c r="A267" s="45" t="s">
        <v>116</v>
      </c>
      <c r="B267" s="25">
        <v>834570.89647000004</v>
      </c>
      <c r="C267" s="25">
        <v>829671.61040999996</v>
      </c>
      <c r="D267" s="25">
        <f t="shared" si="11"/>
        <v>99.412957475425685</v>
      </c>
    </row>
    <row r="268" spans="1:4" x14ac:dyDescent="0.25">
      <c r="A268" s="7" t="s">
        <v>117</v>
      </c>
      <c r="B268" s="26">
        <f>SUM(B269:B276)</f>
        <v>4326020.0658600004</v>
      </c>
      <c r="C268" s="26">
        <f>SUM(C269:C276)</f>
        <v>4222083.6746899998</v>
      </c>
      <c r="D268" s="26">
        <f t="shared" si="11"/>
        <v>97.597413105171569</v>
      </c>
    </row>
    <row r="269" spans="1:4" x14ac:dyDescent="0.25">
      <c r="A269" s="35" t="s">
        <v>118</v>
      </c>
      <c r="B269" s="25">
        <v>1298289.04687</v>
      </c>
      <c r="C269" s="25">
        <v>1293956.9632300001</v>
      </c>
      <c r="D269" s="25">
        <f t="shared" si="11"/>
        <v>99.666323639528201</v>
      </c>
    </row>
    <row r="270" spans="1:4" x14ac:dyDescent="0.25">
      <c r="A270" s="35" t="s">
        <v>119</v>
      </c>
      <c r="B270" s="25">
        <v>404856.86979000003</v>
      </c>
      <c r="C270" s="25">
        <v>400334.11911999999</v>
      </c>
      <c r="D270" s="25">
        <f t="shared" si="11"/>
        <v>98.882876639256239</v>
      </c>
    </row>
    <row r="271" spans="1:4" x14ac:dyDescent="0.25">
      <c r="A271" s="35" t="s">
        <v>120</v>
      </c>
      <c r="B271" s="25">
        <v>35689.352159999995</v>
      </c>
      <c r="C271" s="25">
        <v>35644.352159999995</v>
      </c>
      <c r="D271" s="25">
        <f t="shared" si="11"/>
        <v>99.873911972965317</v>
      </c>
    </row>
    <row r="272" spans="1:4" x14ac:dyDescent="0.25">
      <c r="A272" s="35" t="s">
        <v>121</v>
      </c>
      <c r="B272" s="25">
        <v>185406.33531999998</v>
      </c>
      <c r="C272" s="25">
        <v>124583.39941</v>
      </c>
      <c r="D272" s="25">
        <f t="shared" si="11"/>
        <v>67.194790941192323</v>
      </c>
    </row>
    <row r="273" spans="1:4" x14ac:dyDescent="0.25">
      <c r="A273" s="35" t="s">
        <v>122</v>
      </c>
      <c r="B273" s="25">
        <v>125590.48448999999</v>
      </c>
      <c r="C273" s="25">
        <v>120196.77369</v>
      </c>
      <c r="D273" s="25">
        <f t="shared" si="11"/>
        <v>95.705318900629408</v>
      </c>
    </row>
    <row r="274" spans="1:4" ht="31.5" x14ac:dyDescent="0.25">
      <c r="A274" s="35" t="s">
        <v>123</v>
      </c>
      <c r="B274" s="25">
        <v>86593.001790000009</v>
      </c>
      <c r="C274" s="25">
        <v>84763.043540000013</v>
      </c>
      <c r="D274" s="25">
        <f t="shared" si="11"/>
        <v>97.886713461628347</v>
      </c>
    </row>
    <row r="275" spans="1:4" x14ac:dyDescent="0.25">
      <c r="A275" s="35" t="s">
        <v>182</v>
      </c>
      <c r="B275" s="25">
        <v>878.64800000000002</v>
      </c>
      <c r="C275" s="25">
        <v>878.64800000000002</v>
      </c>
      <c r="D275" s="25">
        <f t="shared" si="11"/>
        <v>100</v>
      </c>
    </row>
    <row r="276" spans="1:4" x14ac:dyDescent="0.25">
      <c r="A276" s="45" t="s">
        <v>124</v>
      </c>
      <c r="B276" s="25">
        <v>2188716.3274400001</v>
      </c>
      <c r="C276" s="25">
        <v>2161726.3755399999</v>
      </c>
      <c r="D276" s="25">
        <f t="shared" si="11"/>
        <v>98.766859297313843</v>
      </c>
    </row>
    <row r="277" spans="1:4" x14ac:dyDescent="0.25">
      <c r="A277" s="34" t="s">
        <v>125</v>
      </c>
      <c r="B277" s="26">
        <f>SUM(B278:B282)</f>
        <v>12889794.318329997</v>
      </c>
      <c r="C277" s="26">
        <f>SUM(C278:C282)</f>
        <v>12804335.11128</v>
      </c>
      <c r="D277" s="26">
        <f t="shared" si="11"/>
        <v>99.337001002968137</v>
      </c>
    </row>
    <row r="278" spans="1:4" x14ac:dyDescent="0.25">
      <c r="A278" s="35" t="s">
        <v>126</v>
      </c>
      <c r="B278" s="25">
        <v>1072793.56446</v>
      </c>
      <c r="C278" s="25">
        <v>1072515.0801000001</v>
      </c>
      <c r="D278" s="25">
        <f t="shared" si="11"/>
        <v>99.974041197745251</v>
      </c>
    </row>
    <row r="279" spans="1:4" x14ac:dyDescent="0.25">
      <c r="A279" s="35" t="s">
        <v>127</v>
      </c>
      <c r="B279" s="25">
        <v>1276763.9956199999</v>
      </c>
      <c r="C279" s="25">
        <v>1236045.5691099998</v>
      </c>
      <c r="D279" s="25">
        <f t="shared" si="11"/>
        <v>96.810810247650565</v>
      </c>
    </row>
    <row r="280" spans="1:4" x14ac:dyDescent="0.25">
      <c r="A280" s="35" t="s">
        <v>128</v>
      </c>
      <c r="B280" s="25">
        <v>8538153.3265799992</v>
      </c>
      <c r="C280" s="25">
        <v>8512416.7483200002</v>
      </c>
      <c r="D280" s="25">
        <f t="shared" si="11"/>
        <v>99.698569734278735</v>
      </c>
    </row>
    <row r="281" spans="1:4" x14ac:dyDescent="0.25">
      <c r="A281" s="35" t="s">
        <v>129</v>
      </c>
      <c r="B281" s="25">
        <v>1404756.02856</v>
      </c>
      <c r="C281" s="25">
        <v>1393981.2158599999</v>
      </c>
      <c r="D281" s="25">
        <f t="shared" si="11"/>
        <v>99.232976226409562</v>
      </c>
    </row>
    <row r="282" spans="1:4" x14ac:dyDescent="0.25">
      <c r="A282" s="35" t="s">
        <v>130</v>
      </c>
      <c r="B282" s="25">
        <v>597327.40311000007</v>
      </c>
      <c r="C282" s="25">
        <v>589376.49789</v>
      </c>
      <c r="D282" s="25">
        <f t="shared" si="11"/>
        <v>98.668920063167448</v>
      </c>
    </row>
    <row r="283" spans="1:4" x14ac:dyDescent="0.25">
      <c r="A283" s="34" t="s">
        <v>131</v>
      </c>
      <c r="B283" s="26">
        <f>SUM(B284:B287)</f>
        <v>1597950.4729699998</v>
      </c>
      <c r="C283" s="26">
        <f>SUM(C284:C287)</f>
        <v>1563926.92869</v>
      </c>
      <c r="D283" s="26">
        <f t="shared" ref="D283:D295" si="13">+C283/B283*100</f>
        <v>97.870801075782865</v>
      </c>
    </row>
    <row r="284" spans="1:4" x14ac:dyDescent="0.25">
      <c r="A284" s="35" t="s">
        <v>132</v>
      </c>
      <c r="B284" s="25">
        <v>102958.49271999999</v>
      </c>
      <c r="C284" s="25">
        <v>101809.48566999999</v>
      </c>
      <c r="D284" s="25">
        <f t="shared" si="13"/>
        <v>98.884009449201272</v>
      </c>
    </row>
    <row r="285" spans="1:4" x14ac:dyDescent="0.25">
      <c r="A285" s="35" t="s">
        <v>133</v>
      </c>
      <c r="B285" s="25">
        <v>617963.17001999996</v>
      </c>
      <c r="C285" s="25">
        <v>595346.30501999997</v>
      </c>
      <c r="D285" s="25">
        <f t="shared" si="13"/>
        <v>96.340094993158246</v>
      </c>
    </row>
    <row r="286" spans="1:4" x14ac:dyDescent="0.25">
      <c r="A286" s="35" t="s">
        <v>134</v>
      </c>
      <c r="B286" s="25">
        <v>818329.28263000003</v>
      </c>
      <c r="C286" s="25">
        <v>808831.10644</v>
      </c>
      <c r="D286" s="25">
        <f t="shared" si="13"/>
        <v>98.839320993197973</v>
      </c>
    </row>
    <row r="287" spans="1:4" x14ac:dyDescent="0.25">
      <c r="A287" s="35" t="s">
        <v>135</v>
      </c>
      <c r="B287" s="25">
        <v>58699.527600000001</v>
      </c>
      <c r="C287" s="25">
        <v>57940.031560000003</v>
      </c>
      <c r="D287" s="25">
        <f t="shared" si="13"/>
        <v>98.706129212528793</v>
      </c>
    </row>
    <row r="288" spans="1:4" x14ac:dyDescent="0.25">
      <c r="A288" s="34" t="s">
        <v>136</v>
      </c>
      <c r="B288" s="26">
        <f>SUM(B289:B291)</f>
        <v>110230.22848999999</v>
      </c>
      <c r="C288" s="26">
        <f>SUM(C289:C291)</f>
        <v>109082.50734999999</v>
      </c>
      <c r="D288" s="26">
        <f t="shared" si="13"/>
        <v>98.958796370358499</v>
      </c>
    </row>
    <row r="289" spans="1:41" x14ac:dyDescent="0.25">
      <c r="A289" s="35" t="s">
        <v>137</v>
      </c>
      <c r="B289" s="25">
        <v>19558.818489999998</v>
      </c>
      <c r="C289" s="25">
        <v>19558.818489999998</v>
      </c>
      <c r="D289" s="25">
        <f t="shared" si="13"/>
        <v>100</v>
      </c>
    </row>
    <row r="290" spans="1:41" x14ac:dyDescent="0.25">
      <c r="A290" s="45" t="s">
        <v>138</v>
      </c>
      <c r="B290" s="25">
        <v>89568.356530000005</v>
      </c>
      <c r="C290" s="25">
        <v>88423.991389999996</v>
      </c>
      <c r="D290" s="25">
        <f t="shared" si="13"/>
        <v>98.72235554571472</v>
      </c>
    </row>
    <row r="291" spans="1:41" x14ac:dyDescent="0.25">
      <c r="A291" s="35" t="s">
        <v>139</v>
      </c>
      <c r="B291" s="25">
        <v>1103.0534700000001</v>
      </c>
      <c r="C291" s="25">
        <v>1099.6974700000001</v>
      </c>
      <c r="D291" s="25">
        <f t="shared" si="13"/>
        <v>99.695753642840174</v>
      </c>
    </row>
    <row r="292" spans="1:41" ht="31.5" x14ac:dyDescent="0.25">
      <c r="A292" s="34" t="s">
        <v>140</v>
      </c>
      <c r="B292" s="26">
        <f>+B293</f>
        <v>137894.56547</v>
      </c>
      <c r="C292" s="26">
        <f>+C293</f>
        <v>134101.13306999998</v>
      </c>
      <c r="D292" s="26">
        <f t="shared" si="13"/>
        <v>97.249034153688015</v>
      </c>
    </row>
    <row r="293" spans="1:41" x14ac:dyDescent="0.25">
      <c r="A293" s="35" t="s">
        <v>141</v>
      </c>
      <c r="B293" s="25">
        <v>137894.56547</v>
      </c>
      <c r="C293" s="25">
        <v>134101.13306999998</v>
      </c>
      <c r="D293" s="25">
        <f t="shared" si="13"/>
        <v>97.249034153688015</v>
      </c>
    </row>
    <row r="294" spans="1:41" x14ac:dyDescent="0.25">
      <c r="B294" s="25"/>
      <c r="C294" s="19"/>
      <c r="D294" s="20"/>
    </row>
    <row r="295" spans="1:41" x14ac:dyDescent="0.25">
      <c r="A295" s="34" t="s">
        <v>142</v>
      </c>
      <c r="B295" s="22">
        <f>B292+B288+B283+B277+B268+B265+B256+B251+B246+B235+B229+B227+B217</f>
        <v>77469124.931409985</v>
      </c>
      <c r="C295" s="22">
        <f>C292+C288+C283+C277+C268+C265+C256+C251+C246+C235+C229+C227+C217</f>
        <v>75786891.931909993</v>
      </c>
      <c r="D295" s="22">
        <f t="shared" si="13"/>
        <v>97.82851167998939</v>
      </c>
    </row>
    <row r="296" spans="1:41" x14ac:dyDescent="0.25">
      <c r="B296" s="20"/>
      <c r="C296" s="20"/>
    </row>
    <row r="297" spans="1:41" x14ac:dyDescent="0.25">
      <c r="B297" s="20">
        <v>68808634.391320005</v>
      </c>
      <c r="C297" s="20">
        <v>67934823.18163</v>
      </c>
    </row>
    <row r="298" spans="1:41" x14ac:dyDescent="0.25">
      <c r="B298" s="20">
        <f>+B297-B295</f>
        <v>-8660490.5400899798</v>
      </c>
      <c r="C298" s="20">
        <f>+C297-C295</f>
        <v>-7852068.7502799928</v>
      </c>
    </row>
    <row r="299" spans="1:41" s="50" customFormat="1" x14ac:dyDescent="0.25">
      <c r="A299" s="46"/>
      <c r="B299" s="20"/>
      <c r="C299" s="20"/>
      <c r="D299" s="52"/>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row>
    <row r="300" spans="1:41" s="50" customFormat="1" x14ac:dyDescent="0.25">
      <c r="A300" s="46"/>
      <c r="B300" s="20"/>
      <c r="C300" s="20"/>
      <c r="D300" s="52"/>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row>
    <row r="301" spans="1:41" s="50" customFormat="1" x14ac:dyDescent="0.25">
      <c r="A301" s="46"/>
      <c r="B301" s="20"/>
      <c r="C301" s="20"/>
      <c r="D301" s="52"/>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row>
    <row r="302" spans="1:41" s="50" customFormat="1" x14ac:dyDescent="0.25">
      <c r="A302" s="46"/>
      <c r="B302" s="20"/>
      <c r="C302" s="20"/>
      <c r="D302" s="52"/>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row>
    <row r="303" spans="1:41" s="50" customFormat="1" x14ac:dyDescent="0.25">
      <c r="A303" s="46"/>
      <c r="B303" s="20"/>
      <c r="C303" s="20"/>
      <c r="D303" s="52"/>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row>
    <row r="304" spans="1:41" s="50" customFormat="1" x14ac:dyDescent="0.25">
      <c r="A304" s="46"/>
      <c r="B304" s="20"/>
      <c r="C304" s="20"/>
      <c r="D304" s="52"/>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row>
    <row r="305" spans="1:41" s="50" customFormat="1" x14ac:dyDescent="0.25">
      <c r="A305" s="46"/>
      <c r="B305" s="20"/>
      <c r="C305" s="20"/>
      <c r="D305" s="52"/>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row>
    <row r="306" spans="1:41" x14ac:dyDescent="0.25">
      <c r="B306" s="20"/>
      <c r="C306" s="20"/>
    </row>
    <row r="307" spans="1:41" x14ac:dyDescent="0.25">
      <c r="B307" s="20"/>
      <c r="C307" s="20"/>
    </row>
    <row r="308" spans="1:41" x14ac:dyDescent="0.25">
      <c r="B308" s="20"/>
      <c r="C308" s="20"/>
    </row>
    <row r="309" spans="1:41" x14ac:dyDescent="0.25">
      <c r="B309" s="20"/>
      <c r="C309" s="20"/>
    </row>
    <row r="310" spans="1:41" x14ac:dyDescent="0.25">
      <c r="B310" s="20"/>
      <c r="C310" s="20"/>
    </row>
    <row r="311" spans="1:41" x14ac:dyDescent="0.25">
      <c r="B311" s="20"/>
      <c r="C311" s="20"/>
    </row>
    <row r="312" spans="1:41" x14ac:dyDescent="0.25">
      <c r="B312" s="20"/>
      <c r="C312" s="20"/>
    </row>
    <row r="313" spans="1:41" x14ac:dyDescent="0.25">
      <c r="B313" s="20"/>
      <c r="C313" s="20"/>
    </row>
    <row r="314" spans="1:41" x14ac:dyDescent="0.25">
      <c r="B314" s="20"/>
      <c r="C314" s="20"/>
    </row>
    <row r="315" spans="1:41" x14ac:dyDescent="0.25">
      <c r="B315" s="20"/>
      <c r="C315" s="20"/>
    </row>
    <row r="316" spans="1:41" x14ac:dyDescent="0.25">
      <c r="B316" s="20"/>
      <c r="C316" s="20"/>
    </row>
    <row r="317" spans="1:41" x14ac:dyDescent="0.25">
      <c r="B317" s="20"/>
      <c r="C317" s="20"/>
    </row>
    <row r="318" spans="1:41" x14ac:dyDescent="0.25">
      <c r="B318" s="20"/>
      <c r="C318" s="20"/>
    </row>
    <row r="319" spans="1:41" x14ac:dyDescent="0.25">
      <c r="B319" s="20"/>
      <c r="C319" s="20"/>
    </row>
    <row r="320" spans="1:41" x14ac:dyDescent="0.25">
      <c r="B320" s="20"/>
      <c r="C320" s="20"/>
    </row>
    <row r="321" spans="2:3" x14ac:dyDescent="0.25">
      <c r="B321" s="20"/>
      <c r="C321" s="20"/>
    </row>
    <row r="322" spans="2:3" x14ac:dyDescent="0.25">
      <c r="B322" s="20"/>
      <c r="C322" s="20"/>
    </row>
    <row r="323" spans="2:3" x14ac:dyDescent="0.25">
      <c r="B323" s="20"/>
      <c r="C323" s="20"/>
    </row>
    <row r="324" spans="2:3" x14ac:dyDescent="0.25">
      <c r="B324" s="20"/>
      <c r="C324" s="20"/>
    </row>
    <row r="325" spans="2:3" x14ac:dyDescent="0.25">
      <c r="B325" s="20"/>
      <c r="C325" s="20"/>
    </row>
    <row r="326" spans="2:3" x14ac:dyDescent="0.25">
      <c r="B326" s="20"/>
      <c r="C326" s="20"/>
    </row>
    <row r="327" spans="2:3" x14ac:dyDescent="0.25">
      <c r="B327" s="20"/>
      <c r="C327" s="20"/>
    </row>
    <row r="328" spans="2:3" x14ac:dyDescent="0.25">
      <c r="B328" s="20"/>
      <c r="C328" s="20"/>
    </row>
    <row r="329" spans="2:3" x14ac:dyDescent="0.25">
      <c r="B329" s="20"/>
      <c r="C329" s="20"/>
    </row>
    <row r="330" spans="2:3" x14ac:dyDescent="0.25">
      <c r="B330" s="20"/>
      <c r="C330" s="20"/>
    </row>
  </sheetData>
  <mergeCells count="1">
    <mergeCell ref="A2:D2"/>
  </mergeCells>
  <pageMargins left="0.55118110236220474" right="0.15748031496062992" top="0.31496062992125984" bottom="0.15748031496062992" header="0.15748031496062992" footer="0.15748031496062992"/>
  <pageSetup paperSize="9" scale="73" fitToHeight="0" orientation="portrait" r:id="rId1"/>
  <headerFooter alignWithMargins="0">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Консолид 2025</vt:lpstr>
      <vt:lpstr>'Консолид 2025'!Заголовки_для_печати</vt:lpstr>
      <vt:lpstr>'Консолид 2025'!Область_печати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Литвиненко Анна Васильевна</dc:creator>
  <cp:lastModifiedBy>Монгуш Чайзат Владимировна</cp:lastModifiedBy>
  <cp:lastPrinted>2026-05-20T09:18:07Z</cp:lastPrinted>
  <dcterms:created xsi:type="dcterms:W3CDTF">2020-06-02T04:15:30Z</dcterms:created>
  <dcterms:modified xsi:type="dcterms:W3CDTF">2026-05-20T09:31:23Z</dcterms:modified>
</cp:coreProperties>
</file>