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20640" windowHeight="11700" tabRatio="867"/>
  </bookViews>
  <sheets>
    <sheet name="по районам жку 2020г РТ (2)" sheetId="9" r:id="rId1"/>
  </sheets>
  <definedNames>
    <definedName name="_xlnm.Print_Area" localSheetId="0">'по районам жку 2020г РТ (2)'!$A$1:$N$26</definedName>
  </definedNames>
  <calcPr calcId="144525"/>
</workbook>
</file>

<file path=xl/calcChain.xml><?xml version="1.0" encoding="utf-8"?>
<calcChain xmlns="http://schemas.openxmlformats.org/spreadsheetml/2006/main">
  <c r="N7" i="9" l="1"/>
  <c r="E26" i="9"/>
  <c r="D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J8" i="9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G8" i="9"/>
  <c r="G9" i="9" s="1"/>
  <c r="C8" i="9"/>
  <c r="C7" i="9"/>
  <c r="N9" i="9" l="1"/>
  <c r="N8" i="9"/>
  <c r="G10" i="9"/>
  <c r="N10" i="9" s="1"/>
  <c r="G11" i="9" l="1"/>
  <c r="N11" i="9" s="1"/>
  <c r="G12" i="9" l="1"/>
  <c r="N12" i="9" s="1"/>
  <c r="G13" i="9" l="1"/>
  <c r="N13" i="9" s="1"/>
  <c r="G14" i="9" l="1"/>
  <c r="N14" i="9" s="1"/>
  <c r="G15" i="9" l="1"/>
  <c r="N15" i="9" s="1"/>
  <c r="G16" i="9" l="1"/>
  <c r="N16" i="9" s="1"/>
  <c r="G17" i="9" l="1"/>
  <c r="N17" i="9" s="1"/>
  <c r="G18" i="9" l="1"/>
  <c r="N18" i="9" s="1"/>
  <c r="G19" i="9" l="1"/>
  <c r="N19" i="9" s="1"/>
  <c r="G20" i="9" l="1"/>
  <c r="N20" i="9" s="1"/>
  <c r="G21" i="9" l="1"/>
  <c r="N21" i="9" s="1"/>
  <c r="G22" i="9" l="1"/>
  <c r="N22" i="9" s="1"/>
  <c r="G23" i="9" l="1"/>
  <c r="N23" i="9" s="1"/>
  <c r="G24" i="9" l="1"/>
  <c r="N24" i="9" s="1"/>
  <c r="G25" i="9" l="1"/>
  <c r="N25" i="9" s="1"/>
  <c r="N26" i="9" l="1"/>
</calcChain>
</file>

<file path=xl/sharedStrings.xml><?xml version="1.0" encoding="utf-8"?>
<sst xmlns="http://schemas.openxmlformats.org/spreadsheetml/2006/main" count="43" uniqueCount="36">
  <si>
    <t>Кожууны</t>
  </si>
  <si>
    <t>Соц.норма площади жилья (Пост.Прав-ва РФ от 29.08.05г. №541)           (кв.м.)</t>
  </si>
  <si>
    <t>Кол-во месяцев принимаемых для расчета</t>
  </si>
  <si>
    <t>Доля стоимости ЖКУ</t>
  </si>
  <si>
    <t>1. Бай-Тайгинский</t>
  </si>
  <si>
    <t xml:space="preserve">2. Барун-Хемчикский  </t>
  </si>
  <si>
    <t>3. Дзун-Хемчикский</t>
  </si>
  <si>
    <t>4. Каа-Хемский</t>
  </si>
  <si>
    <t>5. Кызылский</t>
  </si>
  <si>
    <t xml:space="preserve">6. Монгун-Тайгинский </t>
  </si>
  <si>
    <t>7. Овюрский</t>
  </si>
  <si>
    <t>8. Пий-Хемский</t>
  </si>
  <si>
    <t>9. Сут-Хольский</t>
  </si>
  <si>
    <t xml:space="preserve">10. Тандинский </t>
  </si>
  <si>
    <t>11. Тес-Хемский</t>
  </si>
  <si>
    <t xml:space="preserve">12. Тоджинский </t>
  </si>
  <si>
    <t>13. Улуг-Хемский</t>
  </si>
  <si>
    <t>14. Эрзинский</t>
  </si>
  <si>
    <t>15. Чаа-Хольский</t>
  </si>
  <si>
    <t xml:space="preserve">16. Чеди-Хольский  </t>
  </si>
  <si>
    <t xml:space="preserve">17. Тере-Хольский  </t>
  </si>
  <si>
    <t>18. г.Кызыл</t>
  </si>
  <si>
    <t xml:space="preserve">19. г.Ак-Довурак </t>
  </si>
  <si>
    <t>Всего  по кожуунам</t>
  </si>
  <si>
    <t>X</t>
  </si>
  <si>
    <r>
      <t>Коэфф.корректир. Фед.стандарта предельной стоимости предост ЖКУ на 1 кв.м.общей площади на соот год, с учетом благоустройства жилых помещений в субъекте РФ (К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с</t>
    </r>
    <r>
      <rPr>
        <sz val="10"/>
        <rFont val="Times New Roman"/>
        <family val="1"/>
        <charset val="204"/>
      </rPr>
      <t>)</t>
    </r>
  </si>
  <si>
    <r>
      <t>Коэфф. Корректировки фед. Стандарта предельной ст-ти предостав ЖКУ на 1 кв.м. общей площади жилья с учетом ур-ня возмещением затрат за предоств ЖКУ (К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у</t>
    </r>
    <r>
      <rPr>
        <sz val="10"/>
        <rFont val="Times New Roman"/>
        <family val="1"/>
        <charset val="204"/>
      </rPr>
      <t>)</t>
    </r>
  </si>
  <si>
    <r>
      <t>Установл в субъекте РФ мин.размер взноса на кап. Ремонт общего имущ в многокв доме на 1 кв.м.общей площ в мес (С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кр</t>
    </r>
    <r>
      <rPr>
        <sz val="10"/>
        <rFont val="Times New Roman"/>
        <family val="1"/>
        <charset val="204"/>
      </rPr>
      <t>)</t>
    </r>
  </si>
  <si>
    <r>
      <t>Коэфф.жилых помещений в частной соб-ти в общей площади (K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ч</t>
    </r>
    <r>
      <rPr>
        <sz val="10"/>
        <rFont val="Times New Roman"/>
        <family val="1"/>
        <charset val="204"/>
      </rPr>
      <t>)</t>
    </r>
  </si>
  <si>
    <r>
      <t>Всего (Ч</t>
    </r>
    <r>
      <rPr>
        <vertAlign val="sub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)</t>
    </r>
  </si>
  <si>
    <r>
      <t>в том числе инвалиды (Ч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и</t>
    </r>
    <r>
      <rPr>
        <sz val="10"/>
        <rFont val="Times New Roman"/>
        <family val="1"/>
        <charset val="204"/>
      </rPr>
      <t>)</t>
    </r>
  </si>
  <si>
    <t>тыс.рублей</t>
  </si>
  <si>
    <r>
      <t>Стандарт стоимости ЖКУ в руб. в расчете на 1кв.м.площади жилья на 2019г (С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жку</t>
    </r>
    <r>
      <rPr>
        <sz val="10"/>
        <rFont val="Times New Roman"/>
        <family val="1"/>
        <charset val="204"/>
      </rPr>
      <t>)</t>
    </r>
  </si>
  <si>
    <t>Бюджет на 2020 год (тыс.руб.)</t>
  </si>
  <si>
    <t>Расчет субвенций на оплату жилищно-коммунальных услуг отдельных категорий граждан Республики Тыва на 2020 год</t>
  </si>
  <si>
    <t>Кол-во лиц имеющих право на соц. Под по оплате ЖКУ отд.кат граждан 01.09.2019г.(чел.)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</si>
</sst>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8" x14ac:knownFonts="1"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O27"/>
  <sheetViews>
    <sheetView tabSelected="1" view="pageBreakPreview" zoomScaleNormal="11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31" sqref="E31"/>
    </sheetView>
  </sheetViews>
  <sheetFormatPr defaultRowHeight="12.75" x14ac:dyDescent="0.2"/>
  <cols>
    <col min="1" max="1" width="20.140625" style="16" customWidth="1"/>
    <col min="2" max="3" width="22.7109375" style="16" hidden="1" customWidth="1"/>
    <col min="4" max="4" width="10.140625" style="16" customWidth="1"/>
    <col min="5" max="5" width="11" style="16" customWidth="1"/>
    <col min="6" max="6" width="12.42578125" style="16" customWidth="1"/>
    <col min="7" max="7" width="20.140625" style="16" customWidth="1"/>
    <col min="8" max="8" width="18.140625" style="16" customWidth="1"/>
    <col min="9" max="9" width="17.140625" style="16" customWidth="1"/>
    <col min="10" max="10" width="13.5703125" style="16" customWidth="1"/>
    <col min="11" max="11" width="12" style="16" customWidth="1"/>
    <col min="12" max="13" width="9.5703125" style="16" customWidth="1"/>
    <col min="14" max="14" width="14.5703125" style="16" customWidth="1"/>
    <col min="15" max="15" width="9.140625" style="16"/>
    <col min="16" max="16" width="10.42578125" style="16" customWidth="1"/>
    <col min="17" max="17" width="12.5703125" style="16" customWidth="1"/>
    <col min="18" max="18" width="14.5703125" style="16" customWidth="1"/>
    <col min="19" max="19" width="10.7109375" style="16" customWidth="1"/>
    <col min="20" max="20" width="5.42578125" style="16" customWidth="1"/>
    <col min="21" max="21" width="13.85546875" style="16" customWidth="1"/>
    <col min="22" max="16384" width="9.140625" style="16"/>
  </cols>
  <sheetData>
    <row r="1" spans="1:14" ht="18.75" x14ac:dyDescent="0.2">
      <c r="L1" s="20"/>
      <c r="M1" s="20"/>
      <c r="N1" s="20"/>
    </row>
    <row r="2" spans="1:14" ht="15.75" x14ac:dyDescent="0.2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.75" customHeight="1" x14ac:dyDescent="0.2">
      <c r="N3" s="3"/>
    </row>
    <row r="4" spans="1:14" x14ac:dyDescent="0.2">
      <c r="N4" s="11" t="s">
        <v>31</v>
      </c>
    </row>
    <row r="5" spans="1:14" ht="48.75" customHeight="1" x14ac:dyDescent="0.2">
      <c r="A5" s="21" t="s">
        <v>0</v>
      </c>
      <c r="B5" s="17"/>
      <c r="C5" s="17"/>
      <c r="D5" s="23" t="s">
        <v>35</v>
      </c>
      <c r="E5" s="23"/>
      <c r="F5" s="21" t="s">
        <v>32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1</v>
      </c>
      <c r="L5" s="21" t="s">
        <v>2</v>
      </c>
      <c r="M5" s="21" t="s">
        <v>3</v>
      </c>
      <c r="N5" s="21" t="s">
        <v>33</v>
      </c>
    </row>
    <row r="6" spans="1:14" ht="84" customHeight="1" x14ac:dyDescent="0.2">
      <c r="A6" s="21"/>
      <c r="B6" s="17"/>
      <c r="C6" s="17"/>
      <c r="D6" s="17" t="s">
        <v>29</v>
      </c>
      <c r="E6" s="17" t="s">
        <v>30</v>
      </c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 x14ac:dyDescent="0.2">
      <c r="A7" s="1" t="s">
        <v>4</v>
      </c>
      <c r="B7" s="4">
        <v>982</v>
      </c>
      <c r="C7" s="12">
        <f>B7*100/26537</f>
        <v>3.7004936503749484</v>
      </c>
      <c r="D7" s="5">
        <v>858</v>
      </c>
      <c r="E7" s="4">
        <v>364</v>
      </c>
      <c r="F7" s="15">
        <v>141.43</v>
      </c>
      <c r="G7" s="13">
        <v>0.67789999999999995</v>
      </c>
      <c r="H7" s="13">
        <v>0.89400000000000002</v>
      </c>
      <c r="I7" s="13">
        <v>5.43</v>
      </c>
      <c r="J7" s="14">
        <v>0.9365</v>
      </c>
      <c r="K7" s="13">
        <v>18</v>
      </c>
      <c r="L7" s="13">
        <v>12</v>
      </c>
      <c r="M7" s="13">
        <v>0.5</v>
      </c>
      <c r="N7" s="19">
        <f>(D7*F7*G7*H7+(D7-E7)*I7*J7)*K7*L7*M7/1000-46.6</f>
        <v>8167.1781457615507</v>
      </c>
    </row>
    <row r="8" spans="1:14" ht="21" customHeight="1" x14ac:dyDescent="0.2">
      <c r="A8" s="1" t="s">
        <v>5</v>
      </c>
      <c r="B8" s="4">
        <v>1080</v>
      </c>
      <c r="C8" s="12">
        <f t="shared" ref="C8:C25" si="0">B8*100/26537</f>
        <v>4.0697893507178655</v>
      </c>
      <c r="D8" s="5">
        <v>948</v>
      </c>
      <c r="E8" s="4">
        <v>379</v>
      </c>
      <c r="F8" s="15">
        <v>141.43</v>
      </c>
      <c r="G8" s="13">
        <f t="shared" ref="G8:G25" si="1">G7</f>
        <v>0.67789999999999995</v>
      </c>
      <c r="H8" s="13">
        <v>0.89400000000000002</v>
      </c>
      <c r="I8" s="13">
        <v>5.43</v>
      </c>
      <c r="J8" s="14">
        <f t="shared" ref="J8:J25" si="2">J7</f>
        <v>0.9365</v>
      </c>
      <c r="K8" s="13">
        <v>18</v>
      </c>
      <c r="L8" s="13">
        <v>12</v>
      </c>
      <c r="M8" s="13">
        <v>0.5</v>
      </c>
      <c r="N8" s="19">
        <f>(D8*F8*G8*H8+(D8-E8)*I8*J8)*K8*L8*M8/1000+565.9</f>
        <v>9653.9947450645122</v>
      </c>
    </row>
    <row r="9" spans="1:14" ht="21" customHeight="1" x14ac:dyDescent="0.2">
      <c r="A9" s="1" t="s">
        <v>6</v>
      </c>
      <c r="B9" s="4">
        <v>1676</v>
      </c>
      <c r="C9" s="12">
        <f t="shared" si="0"/>
        <v>6.3157101405584655</v>
      </c>
      <c r="D9" s="5">
        <v>1419</v>
      </c>
      <c r="E9" s="4">
        <v>529</v>
      </c>
      <c r="F9" s="15">
        <v>141.43</v>
      </c>
      <c r="G9" s="13">
        <f t="shared" si="1"/>
        <v>0.67789999999999995</v>
      </c>
      <c r="H9" s="13">
        <v>0.89400000000000002</v>
      </c>
      <c r="I9" s="13">
        <v>5.43</v>
      </c>
      <c r="J9" s="14">
        <f t="shared" si="2"/>
        <v>0.9365</v>
      </c>
      <c r="K9" s="13">
        <v>18</v>
      </c>
      <c r="L9" s="13">
        <v>12</v>
      </c>
      <c r="M9" s="13">
        <v>0.5</v>
      </c>
      <c r="N9" s="19">
        <f>(D9*F9*G9*H9+(D9-E9)*I9*J9)*K9*L9*M9/1000-4642.4</f>
        <v>8982.0170722933362</v>
      </c>
    </row>
    <row r="10" spans="1:14" ht="21" customHeight="1" x14ac:dyDescent="0.2">
      <c r="A10" s="1" t="s">
        <v>7</v>
      </c>
      <c r="B10" s="4">
        <v>1352</v>
      </c>
      <c r="C10" s="12">
        <f t="shared" si="0"/>
        <v>5.0947733353431062</v>
      </c>
      <c r="D10" s="5">
        <v>1229</v>
      </c>
      <c r="E10" s="4">
        <v>329</v>
      </c>
      <c r="F10" s="15">
        <v>141.43</v>
      </c>
      <c r="G10" s="13">
        <f>G9</f>
        <v>0.67789999999999995</v>
      </c>
      <c r="H10" s="13">
        <v>0.89400000000000002</v>
      </c>
      <c r="I10" s="13">
        <v>5.43</v>
      </c>
      <c r="J10" s="14">
        <f t="shared" si="2"/>
        <v>0.9365</v>
      </c>
      <c r="K10" s="13">
        <v>18</v>
      </c>
      <c r="L10" s="13">
        <v>12</v>
      </c>
      <c r="M10" s="13">
        <v>0.5</v>
      </c>
      <c r="N10" s="19">
        <f>(D10*F10*G10*H10+(D10-E10)*I10*J10)*K10*L10*M10/1000-4439.1</f>
        <v>7431.9864299759756</v>
      </c>
    </row>
    <row r="11" spans="1:14" ht="21" customHeight="1" x14ac:dyDescent="0.2">
      <c r="A11" s="1" t="s">
        <v>8</v>
      </c>
      <c r="B11" s="4">
        <v>2457</v>
      </c>
      <c r="C11" s="12">
        <f t="shared" si="0"/>
        <v>9.2587707728831443</v>
      </c>
      <c r="D11" s="5">
        <v>2256</v>
      </c>
      <c r="E11" s="4">
        <v>605</v>
      </c>
      <c r="F11" s="15">
        <v>141.43</v>
      </c>
      <c r="G11" s="13">
        <f t="shared" si="1"/>
        <v>0.67789999999999995</v>
      </c>
      <c r="H11" s="13">
        <v>0.89400000000000002</v>
      </c>
      <c r="I11" s="13">
        <v>5.43</v>
      </c>
      <c r="J11" s="14">
        <f t="shared" si="2"/>
        <v>0.9365</v>
      </c>
      <c r="K11" s="13">
        <v>18</v>
      </c>
      <c r="L11" s="13">
        <v>12</v>
      </c>
      <c r="M11" s="13">
        <v>0.5</v>
      </c>
      <c r="N11" s="19">
        <f>(D11*F11*G11*H11+(D11-E11)*I11*J11)*K11*L11*M11/1000-7720.4</f>
        <v>14070.035713120864</v>
      </c>
    </row>
    <row r="12" spans="1:14" ht="21" customHeight="1" x14ac:dyDescent="0.2">
      <c r="A12" s="1" t="s">
        <v>9</v>
      </c>
      <c r="B12" s="4">
        <v>516</v>
      </c>
      <c r="C12" s="12">
        <f t="shared" si="0"/>
        <v>1.9444549120096468</v>
      </c>
      <c r="D12" s="5">
        <v>501</v>
      </c>
      <c r="E12" s="4">
        <v>211</v>
      </c>
      <c r="F12" s="15">
        <v>141.43</v>
      </c>
      <c r="G12" s="13">
        <f t="shared" si="1"/>
        <v>0.67789999999999995</v>
      </c>
      <c r="H12" s="13">
        <v>0.89400000000000002</v>
      </c>
      <c r="I12" s="13">
        <v>5.43</v>
      </c>
      <c r="J12" s="14">
        <f t="shared" si="2"/>
        <v>0.9365</v>
      </c>
      <c r="K12" s="13">
        <v>18</v>
      </c>
      <c r="L12" s="13">
        <v>12</v>
      </c>
      <c r="M12" s="13">
        <v>0.5</v>
      </c>
      <c r="N12" s="19">
        <f>(D12*F12*G12*H12+(D12-E12)*I12*J12)*K12*L12*M12/1000-72</f>
        <v>4725.0059343031444</v>
      </c>
    </row>
    <row r="13" spans="1:14" ht="21" customHeight="1" x14ac:dyDescent="0.2">
      <c r="A13" s="1" t="s">
        <v>10</v>
      </c>
      <c r="B13" s="4">
        <v>696</v>
      </c>
      <c r="C13" s="12">
        <f t="shared" si="0"/>
        <v>2.6227531371292914</v>
      </c>
      <c r="D13" s="5">
        <v>653</v>
      </c>
      <c r="E13" s="4">
        <v>214</v>
      </c>
      <c r="F13" s="15">
        <v>141.43</v>
      </c>
      <c r="G13" s="13">
        <f t="shared" si="1"/>
        <v>0.67789999999999995</v>
      </c>
      <c r="H13" s="13">
        <v>0.89400000000000002</v>
      </c>
      <c r="I13" s="13">
        <v>5.43</v>
      </c>
      <c r="J13" s="14">
        <f t="shared" si="2"/>
        <v>0.9365</v>
      </c>
      <c r="K13" s="13">
        <v>18</v>
      </c>
      <c r="L13" s="13">
        <v>12</v>
      </c>
      <c r="M13" s="13">
        <v>0.5</v>
      </c>
      <c r="N13" s="19">
        <f>(D13*F13*G13*H13+(D13-E13)*I13*J13)*K13*L13*M13/1000-2022.4</f>
        <v>4263.4950145770326</v>
      </c>
    </row>
    <row r="14" spans="1:14" ht="21" customHeight="1" x14ac:dyDescent="0.2">
      <c r="A14" s="1" t="s">
        <v>11</v>
      </c>
      <c r="B14" s="4">
        <v>925</v>
      </c>
      <c r="C14" s="12">
        <f t="shared" si="0"/>
        <v>3.485699212420394</v>
      </c>
      <c r="D14" s="5">
        <v>812</v>
      </c>
      <c r="E14" s="4">
        <v>295</v>
      </c>
      <c r="F14" s="15">
        <v>141.43</v>
      </c>
      <c r="G14" s="13">
        <f t="shared" si="1"/>
        <v>0.67789999999999995</v>
      </c>
      <c r="H14" s="13">
        <v>0.89400000000000002</v>
      </c>
      <c r="I14" s="13">
        <v>5.43</v>
      </c>
      <c r="J14" s="14">
        <f t="shared" si="2"/>
        <v>0.9365</v>
      </c>
      <c r="K14" s="13">
        <v>18</v>
      </c>
      <c r="L14" s="13">
        <v>12</v>
      </c>
      <c r="M14" s="13">
        <v>0.5</v>
      </c>
      <c r="N14" s="19">
        <f>(D14*F14*G14*H14+(D14-E14)*I14*J14)*K14*L14*M14/1000-1288.9</f>
        <v>6511.6895489089275</v>
      </c>
    </row>
    <row r="15" spans="1:14" ht="21" customHeight="1" x14ac:dyDescent="0.2">
      <c r="A15" s="1" t="s">
        <v>12</v>
      </c>
      <c r="B15" s="4">
        <v>710</v>
      </c>
      <c r="C15" s="12">
        <f t="shared" si="0"/>
        <v>2.6755096657497082</v>
      </c>
      <c r="D15" s="5">
        <v>680</v>
      </c>
      <c r="E15" s="4">
        <v>272</v>
      </c>
      <c r="F15" s="15">
        <v>141.43</v>
      </c>
      <c r="G15" s="13">
        <f t="shared" si="1"/>
        <v>0.67789999999999995</v>
      </c>
      <c r="H15" s="13">
        <v>0.89400000000000002</v>
      </c>
      <c r="I15" s="13">
        <v>5.43</v>
      </c>
      <c r="J15" s="14">
        <f t="shared" si="2"/>
        <v>0.9365</v>
      </c>
      <c r="K15" s="13">
        <v>18</v>
      </c>
      <c r="L15" s="13">
        <v>12</v>
      </c>
      <c r="M15" s="13">
        <v>0.5</v>
      </c>
      <c r="N15" s="19">
        <f>(D15*F15*G15*H15+(D15-E15)*I15*J15)*K15*L15*M15/1000-642.6</f>
        <v>5876.2077376579191</v>
      </c>
    </row>
    <row r="16" spans="1:14" ht="21" customHeight="1" x14ac:dyDescent="0.2">
      <c r="A16" s="1" t="s">
        <v>13</v>
      </c>
      <c r="B16" s="4">
        <v>943</v>
      </c>
      <c r="C16" s="12">
        <f t="shared" si="0"/>
        <v>3.5535290349323585</v>
      </c>
      <c r="D16" s="5">
        <v>812</v>
      </c>
      <c r="E16" s="4">
        <v>298</v>
      </c>
      <c r="F16" s="15">
        <v>141.43</v>
      </c>
      <c r="G16" s="13">
        <f t="shared" si="1"/>
        <v>0.67789999999999995</v>
      </c>
      <c r="H16" s="13">
        <v>0.89400000000000002</v>
      </c>
      <c r="I16" s="13">
        <v>5.43</v>
      </c>
      <c r="J16" s="14">
        <f t="shared" si="2"/>
        <v>0.9365</v>
      </c>
      <c r="K16" s="13">
        <v>18</v>
      </c>
      <c r="L16" s="13">
        <v>12</v>
      </c>
      <c r="M16" s="13">
        <v>0.5</v>
      </c>
      <c r="N16" s="19">
        <f>(D16*F16*G16*H16+(D16-E16)*I16*J16)*K16*L16*M16/1000-345.9</f>
        <v>7453.0419457289263</v>
      </c>
    </row>
    <row r="17" spans="1:15" ht="21" customHeight="1" x14ac:dyDescent="0.2">
      <c r="A17" s="1" t="s">
        <v>14</v>
      </c>
      <c r="B17" s="4">
        <v>743</v>
      </c>
      <c r="C17" s="12">
        <f t="shared" si="0"/>
        <v>2.7998643403549761</v>
      </c>
      <c r="D17" s="5">
        <v>613</v>
      </c>
      <c r="E17" s="4">
        <v>220</v>
      </c>
      <c r="F17" s="15">
        <v>141.43</v>
      </c>
      <c r="G17" s="13">
        <f t="shared" si="1"/>
        <v>0.67789999999999995</v>
      </c>
      <c r="H17" s="13">
        <v>0.89400000000000002</v>
      </c>
      <c r="I17" s="13">
        <v>5.43</v>
      </c>
      <c r="J17" s="14">
        <f t="shared" si="2"/>
        <v>0.9365</v>
      </c>
      <c r="K17" s="13">
        <v>18</v>
      </c>
      <c r="L17" s="13">
        <v>12</v>
      </c>
      <c r="M17" s="13">
        <v>0.5</v>
      </c>
      <c r="N17" s="19">
        <f>(D17*F17*G17*H17+(D17-E17)*I17*J17)*K17*L17*M17/1000-1464.4</f>
        <v>4425.9533125712715</v>
      </c>
    </row>
    <row r="18" spans="1:15" ht="21" customHeight="1" x14ac:dyDescent="0.2">
      <c r="A18" s="1" t="s">
        <v>15</v>
      </c>
      <c r="B18" s="4">
        <v>407</v>
      </c>
      <c r="C18" s="12">
        <f t="shared" si="0"/>
        <v>1.5337076534649734</v>
      </c>
      <c r="D18" s="5">
        <v>302</v>
      </c>
      <c r="E18" s="4">
        <v>119</v>
      </c>
      <c r="F18" s="15">
        <v>141.43</v>
      </c>
      <c r="G18" s="13">
        <f t="shared" si="1"/>
        <v>0.67789999999999995</v>
      </c>
      <c r="H18" s="13">
        <v>0.89400000000000002</v>
      </c>
      <c r="I18" s="13">
        <v>5.43</v>
      </c>
      <c r="J18" s="14">
        <f t="shared" si="2"/>
        <v>0.9365</v>
      </c>
      <c r="K18" s="13">
        <v>18</v>
      </c>
      <c r="L18" s="13">
        <v>12</v>
      </c>
      <c r="M18" s="13">
        <v>0.5</v>
      </c>
      <c r="N18" s="19">
        <f>(D18*F18*G18*H18+(D18-E18)*I18*J18)*K18*L18*M18/1000-965.1</f>
        <v>1931.0061159854877</v>
      </c>
    </row>
    <row r="19" spans="1:15" ht="21" customHeight="1" x14ac:dyDescent="0.2">
      <c r="A19" s="1" t="s">
        <v>16</v>
      </c>
      <c r="B19" s="4">
        <v>2337</v>
      </c>
      <c r="C19" s="12">
        <f t="shared" si="0"/>
        <v>8.8065719561367146</v>
      </c>
      <c r="D19" s="5">
        <v>2063</v>
      </c>
      <c r="E19" s="4">
        <v>640</v>
      </c>
      <c r="F19" s="15">
        <v>141.43</v>
      </c>
      <c r="G19" s="13">
        <f t="shared" si="1"/>
        <v>0.67789999999999995</v>
      </c>
      <c r="H19" s="13">
        <v>0.89400000000000002</v>
      </c>
      <c r="I19" s="13">
        <v>5.43</v>
      </c>
      <c r="J19" s="14">
        <f t="shared" si="2"/>
        <v>0.9365</v>
      </c>
      <c r="K19" s="13">
        <v>18</v>
      </c>
      <c r="L19" s="13">
        <v>12</v>
      </c>
      <c r="M19" s="13">
        <v>0.5</v>
      </c>
      <c r="N19" s="19">
        <f>(D19*F19*G19*H19+(D19-E19)*I19*J19)*K19*L19*M19/1000-5606.6</f>
        <v>14272.024334530071</v>
      </c>
      <c r="O19" s="6"/>
    </row>
    <row r="20" spans="1:15" ht="21" customHeight="1" x14ac:dyDescent="0.2">
      <c r="A20" s="1" t="s">
        <v>17</v>
      </c>
      <c r="B20" s="4">
        <v>741</v>
      </c>
      <c r="C20" s="12">
        <f t="shared" si="0"/>
        <v>2.7923276934092023</v>
      </c>
      <c r="D20" s="5">
        <v>606</v>
      </c>
      <c r="E20" s="4">
        <v>204</v>
      </c>
      <c r="F20" s="15">
        <v>141.43</v>
      </c>
      <c r="G20" s="13">
        <f t="shared" si="1"/>
        <v>0.67789999999999995</v>
      </c>
      <c r="H20" s="13">
        <v>0.89400000000000002</v>
      </c>
      <c r="I20" s="13">
        <v>5.43</v>
      </c>
      <c r="J20" s="14">
        <f t="shared" si="2"/>
        <v>0.9365</v>
      </c>
      <c r="K20" s="13">
        <v>18</v>
      </c>
      <c r="L20" s="13">
        <v>12</v>
      </c>
      <c r="M20" s="13">
        <v>0.5</v>
      </c>
      <c r="N20" s="19">
        <f>(D20*F20*G20*H20+(D20-E20)*I20*J20)*K20*L20*M20/1000-1025.8</f>
        <v>4804.697392793264</v>
      </c>
    </row>
    <row r="21" spans="1:15" ht="21" customHeight="1" x14ac:dyDescent="0.2">
      <c r="A21" s="1" t="s">
        <v>18</v>
      </c>
      <c r="B21" s="4"/>
      <c r="C21" s="12">
        <f t="shared" si="0"/>
        <v>0</v>
      </c>
      <c r="D21" s="5">
        <v>0</v>
      </c>
      <c r="E21" s="4">
        <v>0</v>
      </c>
      <c r="F21" s="15">
        <v>141.43</v>
      </c>
      <c r="G21" s="13">
        <f t="shared" si="1"/>
        <v>0.67789999999999995</v>
      </c>
      <c r="H21" s="13">
        <v>0.89400000000000002</v>
      </c>
      <c r="I21" s="13">
        <v>5.43</v>
      </c>
      <c r="J21" s="14">
        <f t="shared" si="2"/>
        <v>0.9365</v>
      </c>
      <c r="K21" s="13">
        <v>18</v>
      </c>
      <c r="L21" s="13">
        <v>12</v>
      </c>
      <c r="M21" s="13">
        <v>0.5</v>
      </c>
      <c r="N21" s="19">
        <f>(D21*F21*G21*H21+(D21-E21)*I21*J21)*K21*L21*M21/1000+3515.2</f>
        <v>3515.2</v>
      </c>
    </row>
    <row r="22" spans="1:15" ht="21" customHeight="1" x14ac:dyDescent="0.2">
      <c r="A22" s="1" t="s">
        <v>19</v>
      </c>
      <c r="B22" s="4">
        <v>656</v>
      </c>
      <c r="C22" s="12">
        <f t="shared" si="0"/>
        <v>2.4720201982138148</v>
      </c>
      <c r="D22" s="5">
        <v>513</v>
      </c>
      <c r="E22" s="4">
        <v>184</v>
      </c>
      <c r="F22" s="15">
        <v>141.43</v>
      </c>
      <c r="G22" s="13">
        <f t="shared" si="1"/>
        <v>0.67789999999999995</v>
      </c>
      <c r="H22" s="13">
        <v>0.89400000000000002</v>
      </c>
      <c r="I22" s="13">
        <v>5.43</v>
      </c>
      <c r="J22" s="14">
        <f t="shared" si="2"/>
        <v>0.9365</v>
      </c>
      <c r="K22" s="13">
        <v>18</v>
      </c>
      <c r="L22" s="13">
        <v>12</v>
      </c>
      <c r="M22" s="13">
        <v>0.5</v>
      </c>
      <c r="N22" s="19">
        <f>(D22*F22*G22*H22+(D22-E22)*I22*J22)*K22*L22*M22/1000+1010.5</f>
        <v>5940.0083116168707</v>
      </c>
    </row>
    <row r="23" spans="1:15" ht="21" customHeight="1" x14ac:dyDescent="0.2">
      <c r="A23" s="2" t="s">
        <v>20</v>
      </c>
      <c r="B23" s="4"/>
      <c r="C23" s="12">
        <f t="shared" si="0"/>
        <v>0</v>
      </c>
      <c r="D23" s="5">
        <v>0</v>
      </c>
      <c r="E23" s="4">
        <v>0</v>
      </c>
      <c r="F23" s="15">
        <v>141.43</v>
      </c>
      <c r="G23" s="13">
        <f t="shared" si="1"/>
        <v>0.67789999999999995</v>
      </c>
      <c r="H23" s="13">
        <v>0.89400000000000002</v>
      </c>
      <c r="I23" s="13">
        <v>5.43</v>
      </c>
      <c r="J23" s="14">
        <f t="shared" si="2"/>
        <v>0.9365</v>
      </c>
      <c r="K23" s="13">
        <v>18</v>
      </c>
      <c r="L23" s="13">
        <v>12</v>
      </c>
      <c r="M23" s="13">
        <v>0.5</v>
      </c>
      <c r="N23" s="19">
        <f>(D23*F23*G23*H23+(D23-E23)*I23*J23)*K23*L23*M23/1000+2335</f>
        <v>2335</v>
      </c>
    </row>
    <row r="24" spans="1:15" ht="21" customHeight="1" x14ac:dyDescent="0.2">
      <c r="A24" s="1" t="s">
        <v>21</v>
      </c>
      <c r="B24" s="4">
        <v>9367</v>
      </c>
      <c r="C24" s="12">
        <f t="shared" si="0"/>
        <v>35.297885970531709</v>
      </c>
      <c r="D24" s="5">
        <v>9104</v>
      </c>
      <c r="E24" s="4">
        <v>1616</v>
      </c>
      <c r="F24" s="15">
        <v>141.43</v>
      </c>
      <c r="G24" s="13">
        <f t="shared" si="1"/>
        <v>0.67789999999999995</v>
      </c>
      <c r="H24" s="13">
        <v>0.89400000000000002</v>
      </c>
      <c r="I24" s="13">
        <v>5.43</v>
      </c>
      <c r="J24" s="14">
        <f t="shared" si="2"/>
        <v>0.9365</v>
      </c>
      <c r="K24" s="13">
        <v>18</v>
      </c>
      <c r="L24" s="13">
        <v>12</v>
      </c>
      <c r="M24" s="13">
        <v>0.5</v>
      </c>
      <c r="N24" s="19">
        <f>(D24*F24*G24*H24+(D24-E24)*I24*J24)*K24*L24*M24/1000-9152</f>
        <v>79235.793496014972</v>
      </c>
    </row>
    <row r="25" spans="1:15" ht="21" customHeight="1" x14ac:dyDescent="0.2">
      <c r="A25" s="1" t="s">
        <v>22</v>
      </c>
      <c r="B25" s="4">
        <v>949</v>
      </c>
      <c r="C25" s="12">
        <f t="shared" si="0"/>
        <v>3.57613897576968</v>
      </c>
      <c r="D25" s="5">
        <v>723</v>
      </c>
      <c r="E25" s="4">
        <v>236</v>
      </c>
      <c r="F25" s="15">
        <v>141.43</v>
      </c>
      <c r="G25" s="13">
        <f t="shared" si="1"/>
        <v>0.67789999999999995</v>
      </c>
      <c r="H25" s="13">
        <v>0.89400000000000002</v>
      </c>
      <c r="I25" s="13">
        <v>5.43</v>
      </c>
      <c r="J25" s="14">
        <f t="shared" si="2"/>
        <v>0.9365</v>
      </c>
      <c r="K25" s="13">
        <v>18</v>
      </c>
      <c r="L25" s="13">
        <v>12</v>
      </c>
      <c r="M25" s="13">
        <v>0.5</v>
      </c>
      <c r="N25" s="19">
        <f>(D25*F25*G25*H25+(D25-E25)*I25*J25)*K25*L25*M25/1000+2910.26</f>
        <v>9870.5039586371131</v>
      </c>
    </row>
    <row r="26" spans="1:15" ht="39.75" customHeight="1" x14ac:dyDescent="0.2">
      <c r="A26" s="8" t="s">
        <v>23</v>
      </c>
      <c r="B26" s="9">
        <v>26537</v>
      </c>
      <c r="C26" s="9"/>
      <c r="D26" s="9">
        <f>SUM(D7:D25)</f>
        <v>24092</v>
      </c>
      <c r="E26" s="9">
        <f>SUM(E7:E25)</f>
        <v>6715</v>
      </c>
      <c r="F26" s="9" t="s">
        <v>24</v>
      </c>
      <c r="G26" s="9" t="s">
        <v>24</v>
      </c>
      <c r="H26" s="9" t="s">
        <v>24</v>
      </c>
      <c r="I26" s="9" t="s">
        <v>24</v>
      </c>
      <c r="J26" s="9" t="s">
        <v>24</v>
      </c>
      <c r="K26" s="9" t="s">
        <v>24</v>
      </c>
      <c r="L26" s="9" t="s">
        <v>24</v>
      </c>
      <c r="M26" s="9" t="s">
        <v>24</v>
      </c>
      <c r="N26" s="18">
        <f>SUM(N7:N25)</f>
        <v>203464.83920954127</v>
      </c>
    </row>
    <row r="27" spans="1:15" x14ac:dyDescent="0.2">
      <c r="L27" s="7"/>
      <c r="M27" s="7"/>
      <c r="N27" s="10"/>
    </row>
  </sheetData>
  <mergeCells count="13">
    <mergeCell ref="L1:N1"/>
    <mergeCell ref="A2:N2"/>
    <mergeCell ref="A5:A6"/>
    <mergeCell ref="D5:E5"/>
    <mergeCell ref="F5:F6"/>
    <mergeCell ref="G5:G6"/>
    <mergeCell ref="H5:H6"/>
    <mergeCell ref="I5:I6"/>
    <mergeCell ref="J5:J6"/>
    <mergeCell ref="K5:K6"/>
    <mergeCell ref="M5:M6"/>
    <mergeCell ref="N5:N6"/>
    <mergeCell ref="L5:L6"/>
  </mergeCells>
  <pageMargins left="0.74803149606299213" right="0" top="0.74803149606299213" bottom="0.15748031496062992" header="0.15748031496062992" footer="0.1574803149606299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районам жку 2020г РТ (2)</vt:lpstr>
      <vt:lpstr>'по районам жку 2020г РТ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Кристина Орлановна</dc:creator>
  <cp:lastModifiedBy>SARYG-DONGAKAN</cp:lastModifiedBy>
  <cp:lastPrinted>2019-10-28T11:35:29Z</cp:lastPrinted>
  <dcterms:created xsi:type="dcterms:W3CDTF">2016-11-26T06:15:51Z</dcterms:created>
  <dcterms:modified xsi:type="dcterms:W3CDTF">2019-10-28T11:35:31Z</dcterms:modified>
</cp:coreProperties>
</file>