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125" yWindow="75" windowWidth="15675" windowHeight="12750"/>
  </bookViews>
  <sheets>
    <sheet name="2020" sheetId="11" r:id="rId1"/>
  </sheets>
  <definedNames>
    <definedName name="_xlnm._FilterDatabase" localSheetId="0" hidden="1">'2020'!$A$1:$J$167</definedName>
    <definedName name="_xlnm.Print_Titles" localSheetId="0">'2020'!$5:$7</definedName>
    <definedName name="_xlnm.Print_Area" localSheetId="0">'2020'!$A$1:$J$165</definedName>
  </definedNames>
  <calcPr calcId="144525"/>
</workbook>
</file>

<file path=xl/calcChain.xml><?xml version="1.0" encoding="utf-8"?>
<calcChain xmlns="http://schemas.openxmlformats.org/spreadsheetml/2006/main">
  <c r="E153" i="11" l="1"/>
  <c r="E151" i="11"/>
  <c r="F156" i="11"/>
  <c r="E156" i="11"/>
  <c r="E155" i="11"/>
  <c r="E164" i="11"/>
  <c r="E163" i="11"/>
  <c r="G163" i="11"/>
  <c r="E158" i="11"/>
  <c r="C151" i="11"/>
  <c r="D151" i="11"/>
  <c r="H156" i="11"/>
  <c r="J165" i="11"/>
  <c r="I165" i="11"/>
  <c r="H165" i="11"/>
  <c r="J163" i="11"/>
  <c r="H163" i="11"/>
  <c r="G162" i="11"/>
  <c r="F162" i="11"/>
  <c r="E162" i="11"/>
  <c r="H162" i="11" s="1"/>
  <c r="D162" i="11"/>
  <c r="C162" i="11"/>
  <c r="B162" i="11"/>
  <c r="G159" i="11"/>
  <c r="F159" i="11"/>
  <c r="E159" i="11"/>
  <c r="D159" i="11"/>
  <c r="C159" i="11"/>
  <c r="B159" i="11"/>
  <c r="J155" i="11"/>
  <c r="H155" i="11"/>
  <c r="G154" i="11"/>
  <c r="G153" i="11" s="1"/>
  <c r="F154" i="11"/>
  <c r="F153" i="11" s="1"/>
  <c r="E154" i="11"/>
  <c r="D154" i="11"/>
  <c r="D153" i="11" s="1"/>
  <c r="D152" i="11" s="1"/>
  <c r="C154" i="11"/>
  <c r="C153" i="11" s="1"/>
  <c r="C152" i="11" s="1"/>
  <c r="B154" i="11"/>
  <c r="B153" i="11"/>
  <c r="I145" i="11"/>
  <c r="G145" i="11"/>
  <c r="J145" i="11" s="1"/>
  <c r="J144" i="11"/>
  <c r="I144" i="11"/>
  <c r="J143" i="11"/>
  <c r="I143" i="11"/>
  <c r="F142" i="11"/>
  <c r="D142" i="11"/>
  <c r="C142" i="11"/>
  <c r="J141" i="11"/>
  <c r="I141" i="11"/>
  <c r="H141" i="11"/>
  <c r="H140" i="11"/>
  <c r="G140" i="11"/>
  <c r="F140" i="11"/>
  <c r="E140" i="11"/>
  <c r="D140" i="11"/>
  <c r="C140" i="11"/>
  <c r="I140" i="11" s="1"/>
  <c r="B140" i="11"/>
  <c r="J139" i="11"/>
  <c r="I139" i="11"/>
  <c r="H139" i="11"/>
  <c r="J138" i="11"/>
  <c r="I138" i="11"/>
  <c r="H138" i="11"/>
  <c r="J137" i="11"/>
  <c r="H137" i="11"/>
  <c r="H136" i="11"/>
  <c r="G136" i="11"/>
  <c r="F136" i="11"/>
  <c r="I136" i="11" s="1"/>
  <c r="E136" i="11"/>
  <c r="D136" i="11"/>
  <c r="J136" i="11" s="1"/>
  <c r="C136" i="11"/>
  <c r="B136" i="11"/>
  <c r="J135" i="11"/>
  <c r="I135" i="11"/>
  <c r="H135" i="11"/>
  <c r="J134" i="11"/>
  <c r="H134" i="11"/>
  <c r="J133" i="11"/>
  <c r="I133" i="11"/>
  <c r="H133" i="11"/>
  <c r="J132" i="11"/>
  <c r="I132" i="11"/>
  <c r="H132" i="11"/>
  <c r="G131" i="11"/>
  <c r="F131" i="11"/>
  <c r="I131" i="11" s="1"/>
  <c r="E131" i="11"/>
  <c r="H131" i="11" s="1"/>
  <c r="D131" i="11"/>
  <c r="C131" i="11"/>
  <c r="B131" i="11"/>
  <c r="J130" i="11"/>
  <c r="I130" i="11"/>
  <c r="H130" i="11"/>
  <c r="J129" i="11"/>
  <c r="I129" i="11"/>
  <c r="H129" i="11"/>
  <c r="J128" i="11"/>
  <c r="I128" i="11"/>
  <c r="H128" i="11"/>
  <c r="I127" i="11"/>
  <c r="H127" i="11"/>
  <c r="G127" i="11"/>
  <c r="J127" i="11" s="1"/>
  <c r="J126" i="11"/>
  <c r="I126" i="11"/>
  <c r="H126" i="11"/>
  <c r="F125" i="11"/>
  <c r="I125" i="11" s="1"/>
  <c r="E125" i="11"/>
  <c r="D125" i="11"/>
  <c r="C125" i="11"/>
  <c r="B125" i="11"/>
  <c r="J124" i="11"/>
  <c r="I124" i="11"/>
  <c r="H124" i="11"/>
  <c r="H123" i="11"/>
  <c r="J122" i="11"/>
  <c r="H122" i="11"/>
  <c r="J121" i="11"/>
  <c r="H121" i="11"/>
  <c r="J120" i="11"/>
  <c r="H120" i="11"/>
  <c r="J119" i="11"/>
  <c r="H119" i="11"/>
  <c r="J118" i="11"/>
  <c r="H118" i="11"/>
  <c r="J117" i="11"/>
  <c r="H117" i="11"/>
  <c r="G116" i="11"/>
  <c r="F116" i="11"/>
  <c r="E116" i="11"/>
  <c r="D116" i="11"/>
  <c r="J116" i="11" s="1"/>
  <c r="C116" i="11"/>
  <c r="B116" i="11"/>
  <c r="H116" i="11" s="1"/>
  <c r="J115" i="11"/>
  <c r="I115" i="11"/>
  <c r="H115" i="11"/>
  <c r="J114" i="11"/>
  <c r="I114" i="11"/>
  <c r="H114" i="11"/>
  <c r="J113" i="11"/>
  <c r="G113" i="11"/>
  <c r="F113" i="11"/>
  <c r="I113" i="11" s="1"/>
  <c r="E113" i="11"/>
  <c r="D113" i="11"/>
  <c r="C113" i="11"/>
  <c r="B113" i="11"/>
  <c r="J112" i="11"/>
  <c r="H112" i="11"/>
  <c r="F112" i="11"/>
  <c r="J111" i="11"/>
  <c r="H111" i="11"/>
  <c r="J110" i="11"/>
  <c r="I110" i="11"/>
  <c r="H110" i="11"/>
  <c r="J109" i="11"/>
  <c r="I109" i="11"/>
  <c r="H109" i="11"/>
  <c r="J108" i="11"/>
  <c r="H108" i="11"/>
  <c r="J107" i="11"/>
  <c r="H107" i="11"/>
  <c r="F107" i="11"/>
  <c r="I107" i="11" s="1"/>
  <c r="J106" i="11"/>
  <c r="H106" i="11"/>
  <c r="F106" i="11"/>
  <c r="I106" i="11" s="1"/>
  <c r="J105" i="11"/>
  <c r="H105" i="11"/>
  <c r="F105" i="11"/>
  <c r="I105" i="11" s="1"/>
  <c r="G104" i="11"/>
  <c r="E104" i="11"/>
  <c r="H104" i="11" s="1"/>
  <c r="D104" i="11"/>
  <c r="J104" i="11" s="1"/>
  <c r="C104" i="11"/>
  <c r="B104" i="11"/>
  <c r="H103" i="11"/>
  <c r="J102" i="11"/>
  <c r="I102" i="11"/>
  <c r="H102" i="11"/>
  <c r="H101" i="11"/>
  <c r="G100" i="11"/>
  <c r="F100" i="11"/>
  <c r="E100" i="11"/>
  <c r="D100" i="11"/>
  <c r="J100" i="11" s="1"/>
  <c r="C100" i="11"/>
  <c r="B100" i="11"/>
  <c r="J99" i="11"/>
  <c r="H99" i="11"/>
  <c r="J98" i="11"/>
  <c r="I98" i="11"/>
  <c r="H98" i="11"/>
  <c r="J97" i="11"/>
  <c r="I97" i="11"/>
  <c r="H97" i="11"/>
  <c r="J96" i="11"/>
  <c r="I96" i="11"/>
  <c r="H96" i="11"/>
  <c r="G95" i="11"/>
  <c r="J95" i="11" s="1"/>
  <c r="F95" i="11"/>
  <c r="E95" i="11"/>
  <c r="D95" i="11"/>
  <c r="C95" i="11"/>
  <c r="B95" i="11"/>
  <c r="H95" i="11" s="1"/>
  <c r="J94" i="11"/>
  <c r="I94" i="11"/>
  <c r="H94" i="11"/>
  <c r="J93" i="11"/>
  <c r="H93" i="11"/>
  <c r="J92" i="11"/>
  <c r="H92" i="11"/>
  <c r="J91" i="11"/>
  <c r="I91" i="11"/>
  <c r="H91" i="11"/>
  <c r="J90" i="11"/>
  <c r="H90" i="11"/>
  <c r="J89" i="11"/>
  <c r="H89" i="11"/>
  <c r="J88" i="11"/>
  <c r="H88" i="11"/>
  <c r="J87" i="11"/>
  <c r="I87" i="11"/>
  <c r="H87" i="11"/>
  <c r="J86" i="11"/>
  <c r="H86" i="11"/>
  <c r="G86" i="11"/>
  <c r="J85" i="11"/>
  <c r="I85" i="11"/>
  <c r="H85" i="11"/>
  <c r="G84" i="11"/>
  <c r="J84" i="11" s="1"/>
  <c r="F84" i="11"/>
  <c r="E84" i="11"/>
  <c r="H84" i="11" s="1"/>
  <c r="D84" i="11"/>
  <c r="C84" i="11"/>
  <c r="I84" i="11" s="1"/>
  <c r="B84" i="11"/>
  <c r="J83" i="11"/>
  <c r="I83" i="11"/>
  <c r="H83" i="11"/>
  <c r="J82" i="11"/>
  <c r="H82" i="11"/>
  <c r="J81" i="11"/>
  <c r="I81" i="11"/>
  <c r="H81" i="11"/>
  <c r="J80" i="11"/>
  <c r="I80" i="11"/>
  <c r="H80" i="11"/>
  <c r="J79" i="11"/>
  <c r="H79" i="11"/>
  <c r="I78" i="11"/>
  <c r="G78" i="11"/>
  <c r="J78" i="11" s="1"/>
  <c r="F78" i="11"/>
  <c r="E78" i="11"/>
  <c r="D78" i="11"/>
  <c r="C78" i="11"/>
  <c r="B78" i="11"/>
  <c r="J77" i="11"/>
  <c r="I77" i="11"/>
  <c r="H77" i="11"/>
  <c r="G76" i="11"/>
  <c r="J76" i="11" s="1"/>
  <c r="F76" i="11"/>
  <c r="I76" i="11" s="1"/>
  <c r="E76" i="11"/>
  <c r="D76" i="11"/>
  <c r="C76" i="11"/>
  <c r="B76" i="11"/>
  <c r="J75" i="11"/>
  <c r="I75" i="11"/>
  <c r="H75" i="11"/>
  <c r="J74" i="11"/>
  <c r="I74" i="11"/>
  <c r="H74" i="11"/>
  <c r="J73" i="11"/>
  <c r="H73" i="11"/>
  <c r="J72" i="11"/>
  <c r="I72" i="11"/>
  <c r="H72" i="11"/>
  <c r="J71" i="11"/>
  <c r="I71" i="11"/>
  <c r="H71" i="11"/>
  <c r="J70" i="11"/>
  <c r="I70" i="11"/>
  <c r="H70" i="11"/>
  <c r="J69" i="11"/>
  <c r="I69" i="11"/>
  <c r="H69" i="11"/>
  <c r="J68" i="11"/>
  <c r="I68" i="11"/>
  <c r="H68" i="11"/>
  <c r="J67" i="11"/>
  <c r="I67" i="11"/>
  <c r="H67" i="11"/>
  <c r="I66" i="11"/>
  <c r="G66" i="11"/>
  <c r="F66" i="11"/>
  <c r="E66" i="11"/>
  <c r="E147" i="11" s="1"/>
  <c r="D66" i="11"/>
  <c r="C66" i="11"/>
  <c r="B66" i="11"/>
  <c r="G64" i="11"/>
  <c r="F64" i="11"/>
  <c r="E64" i="11"/>
  <c r="J59" i="11"/>
  <c r="H59" i="11"/>
  <c r="J58" i="11"/>
  <c r="I58" i="11"/>
  <c r="H58" i="11"/>
  <c r="J57" i="11"/>
  <c r="I57" i="11"/>
  <c r="H57" i="11"/>
  <c r="J56" i="11"/>
  <c r="I56" i="11"/>
  <c r="H56" i="11"/>
  <c r="J55" i="11"/>
  <c r="I55" i="11"/>
  <c r="H55" i="11"/>
  <c r="D54" i="11"/>
  <c r="J54" i="11" s="1"/>
  <c r="C54" i="11"/>
  <c r="C53" i="11" s="1"/>
  <c r="B54" i="11"/>
  <c r="B53" i="11" s="1"/>
  <c r="I51" i="11"/>
  <c r="H51" i="11"/>
  <c r="J49" i="11"/>
  <c r="I49" i="11"/>
  <c r="H49" i="11"/>
  <c r="J47" i="11"/>
  <c r="H47" i="11"/>
  <c r="J45" i="11"/>
  <c r="I45" i="11"/>
  <c r="H45" i="11"/>
  <c r="J43" i="11"/>
  <c r="I43" i="11"/>
  <c r="H43" i="11"/>
  <c r="J42" i="11"/>
  <c r="H42" i="11"/>
  <c r="J41" i="11"/>
  <c r="H41" i="11"/>
  <c r="J40" i="11"/>
  <c r="I40" i="11"/>
  <c r="H40" i="11"/>
  <c r="D39" i="11"/>
  <c r="J39" i="11" s="1"/>
  <c r="C39" i="11"/>
  <c r="I39" i="11" s="1"/>
  <c r="B39" i="11"/>
  <c r="H39" i="11" s="1"/>
  <c r="I38" i="11"/>
  <c r="H38" i="11"/>
  <c r="J37" i="11"/>
  <c r="I37" i="11"/>
  <c r="H37" i="11"/>
  <c r="J36" i="11"/>
  <c r="I36" i="11"/>
  <c r="H36" i="11"/>
  <c r="J34" i="11"/>
  <c r="H34" i="11"/>
  <c r="D33" i="11"/>
  <c r="J33" i="11" s="1"/>
  <c r="C33" i="11"/>
  <c r="I33" i="11" s="1"/>
  <c r="B33" i="11"/>
  <c r="H33" i="11" s="1"/>
  <c r="J31" i="11"/>
  <c r="I31" i="11"/>
  <c r="H31" i="11"/>
  <c r="J30" i="11"/>
  <c r="H30" i="11"/>
  <c r="J29" i="11"/>
  <c r="H29" i="11"/>
  <c r="J28" i="11"/>
  <c r="H28" i="11"/>
  <c r="I27" i="11"/>
  <c r="H27" i="11"/>
  <c r="J25" i="11"/>
  <c r="H25" i="11"/>
  <c r="J24" i="11"/>
  <c r="I24" i="11"/>
  <c r="H24" i="11"/>
  <c r="I23" i="11"/>
  <c r="H23" i="11"/>
  <c r="H22" i="11"/>
  <c r="D22" i="11"/>
  <c r="J22" i="11" s="1"/>
  <c r="C22" i="11"/>
  <c r="I22" i="11" s="1"/>
  <c r="B22" i="11"/>
  <c r="I20" i="11"/>
  <c r="H20" i="11"/>
  <c r="I19" i="11"/>
  <c r="H19" i="11"/>
  <c r="I18" i="11"/>
  <c r="H18" i="11"/>
  <c r="J17" i="11"/>
  <c r="H17" i="11"/>
  <c r="J16" i="11"/>
  <c r="H16" i="11"/>
  <c r="C16" i="11"/>
  <c r="I16" i="11" s="1"/>
  <c r="B16" i="11"/>
  <c r="J15" i="11"/>
  <c r="I15" i="11"/>
  <c r="H15" i="11"/>
  <c r="J14" i="11"/>
  <c r="I14" i="11"/>
  <c r="H14" i="11"/>
  <c r="C14" i="11"/>
  <c r="J13" i="11"/>
  <c r="I13" i="11"/>
  <c r="H13" i="11"/>
  <c r="J12" i="11"/>
  <c r="H12" i="11"/>
  <c r="J11" i="11"/>
  <c r="H11" i="11"/>
  <c r="C11" i="11"/>
  <c r="I11" i="11" s="1"/>
  <c r="D9" i="11"/>
  <c r="J9" i="11" s="1"/>
  <c r="J162" i="11" l="1"/>
  <c r="J153" i="11"/>
  <c r="G152" i="11"/>
  <c r="I153" i="11"/>
  <c r="B147" i="11"/>
  <c r="H100" i="11"/>
  <c r="F104" i="11"/>
  <c r="J131" i="11"/>
  <c r="B152" i="11"/>
  <c r="B151" i="11" s="1"/>
  <c r="J159" i="11"/>
  <c r="D53" i="11"/>
  <c r="D64" i="11" s="1"/>
  <c r="I54" i="11"/>
  <c r="C147" i="11"/>
  <c r="J66" i="11"/>
  <c r="H159" i="11"/>
  <c r="H147" i="11"/>
  <c r="B9" i="11"/>
  <c r="D147" i="11"/>
  <c r="D149" i="11" s="1"/>
  <c r="H66" i="11"/>
  <c r="H53" i="11"/>
  <c r="B64" i="11"/>
  <c r="B149" i="11" s="1"/>
  <c r="H153" i="11"/>
  <c r="E152" i="11"/>
  <c r="I53" i="11"/>
  <c r="I104" i="11"/>
  <c r="H9" i="11"/>
  <c r="F147" i="11"/>
  <c r="I147" i="11" s="1"/>
  <c r="C9" i="11"/>
  <c r="I9" i="11" s="1"/>
  <c r="J53" i="11"/>
  <c r="H54" i="11"/>
  <c r="H76" i="11"/>
  <c r="H78" i="11"/>
  <c r="I95" i="11"/>
  <c r="I100" i="11"/>
  <c r="I112" i="11"/>
  <c r="H113" i="11"/>
  <c r="I116" i="11"/>
  <c r="H125" i="11"/>
  <c r="J140" i="11"/>
  <c r="I142" i="11"/>
  <c r="E149" i="11"/>
  <c r="F152" i="11"/>
  <c r="F151" i="11" s="1"/>
  <c r="G125" i="11"/>
  <c r="G142" i="11"/>
  <c r="J142" i="11" s="1"/>
  <c r="J152" i="11" l="1"/>
  <c r="G151" i="11"/>
  <c r="J151" i="11" s="1"/>
  <c r="C64" i="11"/>
  <c r="C149" i="11" s="1"/>
  <c r="F149" i="11"/>
  <c r="J125" i="11"/>
  <c r="G147" i="11"/>
  <c r="H149" i="11"/>
  <c r="I149" i="11"/>
  <c r="I152" i="11"/>
  <c r="I151" i="11"/>
  <c r="H152" i="11"/>
  <c r="H151" i="11"/>
  <c r="J147" i="11" l="1"/>
  <c r="G149" i="11"/>
  <c r="J149" i="11" s="1"/>
</calcChain>
</file>

<file path=xl/sharedStrings.xml><?xml version="1.0" encoding="utf-8"?>
<sst xmlns="http://schemas.openxmlformats.org/spreadsheetml/2006/main" count="161" uniqueCount="155">
  <si>
    <t>(тыс. рублей)</t>
  </si>
  <si>
    <t>Наименование показателя</t>
  </si>
  <si>
    <t>Уточненный план</t>
  </si>
  <si>
    <t>% исполнения к уточненному плану</t>
  </si>
  <si>
    <t>Консолидированный бюджет</t>
  </si>
  <si>
    <t>Бюджеты муниципальных образований</t>
  </si>
  <si>
    <t>Республиканский бюджет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</si>
  <si>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</si>
  <si>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</si>
  <si>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</si>
  <si>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</si>
  <si>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</si>
  <si>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</si>
  <si>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</si>
  <si>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</si>
  <si>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</si>
  <si>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</si>
  <si>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</si>
  <si>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</si>
  <si>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</si>
  <si>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</si>
  <si>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</si>
  <si>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</si>
  <si>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</si>
  <si>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</si>
  <si>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</si>
  <si>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</si>
  <si>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</si>
  <si>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</si>
  <si>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Проценты, полученные от предоставления бюджетных кредитов внутри страны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</si>
  <si>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</si>
  <si>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</si>
  <si>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</si>
  <si>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</si>
  <si>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</si>
  <si>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Платежи при пользовании недрами</t>
  </si>
  <si>
    <t>Плата за использование лесов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</si>
  <si>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</si>
  <si>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</si>
  <si>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</si>
  <si>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</si>
  <si>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</si>
  <si>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</si>
  <si>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</si>
  <si>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</si>
  <si>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</si>
  <si>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</si>
  <si>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</si>
  <si>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</si>
  <si>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</si>
  <si>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</si>
  <si>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</si>
  <si>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ИТОГО ДОХОДОВ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</si>
  <si>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</si>
  <si>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</si>
  <si>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</si>
  <si>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</si>
  <si>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</si>
  <si>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</si>
  <si>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</si>
  <si>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Фундаментальные исследования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</si>
  <si>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</si>
  <si>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</si>
  <si>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</si>
  <si>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</si>
  <si>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</si>
  <si>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</si>
  <si>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</si>
  <si>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</si>
  <si>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</si>
  <si>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</si>
  <si>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</si>
  <si>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Топливно-энергетический комплекс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</si>
  <si>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</si>
  <si>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</si>
  <si>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</si>
  <si>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</si>
  <si>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</si>
  <si>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</si>
  <si>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</si>
  <si>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</si>
  <si>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</si>
  <si>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</si>
  <si>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</si>
  <si>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</si>
  <si>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</si>
  <si>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</si>
  <si>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</si>
  <si>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</si>
  <si>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</si>
  <si>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</si>
  <si>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</si>
  <si>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</si>
  <si>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</t>
  </si>
  <si>
    <t>Прикладные научные исследования в области образования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</si>
  <si>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</si>
  <si>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</si>
  <si>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</si>
  <si>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</si>
  <si>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</si>
  <si>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</si>
  <si>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</si>
  <si>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</si>
  <si>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</si>
  <si>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</si>
  <si>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</si>
  <si>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</si>
  <si>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</si>
  <si>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</si>
  <si>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</si>
  <si>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</si>
  <si>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</si>
  <si>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</si>
  <si>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</si>
  <si>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</si>
  <si>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</si>
  <si>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</si>
  <si>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</si>
  <si>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</si>
  <si>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</si>
  <si>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</si>
  <si>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</si>
  <si>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</si>
  <si>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</si>
  <si>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</si>
  <si>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</si>
  <si>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</si>
  <si>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ИТОГО РАСХОДОВ</t>
  </si>
  <si>
    <t>ДЕФИЦИТ (-); ПРОФИЦИТ (+) БЮДЖЕТА</t>
  </si>
  <si>
    <t>Источники финансирования дефицита бюджетов - всего, в том числе:</t>
  </si>
  <si>
    <t>Источники внутреннего финансирования, из них: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</si>
  <si>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</si>
  <si>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</si>
  <si>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</si>
  <si>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</si>
  <si>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</si>
  <si>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</si>
  <si>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</si>
  <si>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Изменение остатков средств</t>
  </si>
  <si>
    <t>Прикладные научные исследования в области национальной экономики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</si>
  <si>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</si>
  <si>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</si>
  <si>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ОЦЕНКА ОЖИДАЕМОГО ИСПОЛНЕНИЯ КОНСОЛИДИРОВАННОГО И РЕСПУБЛИКАНСКОГО БЮДЖЕТОВ РЕСПУБЛИКИ ТЫВА ЗА 2020 ГОД ПО КЛАССИФИКАЦИИ ДОХОДОВ И РАСХОДОВ БЮДЖЕТА</t>
  </si>
  <si>
    <t>Ожидаемое исполнение за 2020 год</t>
  </si>
  <si>
    <t>Миграционная политика</t>
  </si>
  <si>
    <t>Сбор, удаление отходов и очистка сточных вод</t>
  </si>
  <si>
    <t>Другие вопросы в области охраны окружающей среды</t>
  </si>
  <si>
    <t>Санитарно-эпидемиологическое благополучие</t>
  </si>
  <si>
    <t>Налог на профессиональный доход</t>
  </si>
  <si>
    <t>Прочие межбюджетные трансферты общего характера</t>
  </si>
  <si>
    <t>Получение кредитов от кредитных организаций бюджетами субъектов Российской Федерации в валюте Российской Федерации</t>
  </si>
  <si>
    <t>Получение кредитов от кредитных организаций бюджетами городских округов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</si>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</sst>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6" formatCode="&quot;&quot;###,##0.00"/>
    <numFmt numFmtId="167" formatCode="#,##0.0_ ;[Red]\-#,##0.0\ "/>
    <numFmt numFmtId="168" formatCode="#,##0.0000_ ;[Red]\-#,##0.0000\ "/>
  </numFmts>
  <fonts count="9" x14ac:knownFonts="1">
    <font>
      <sz val="10"/>
      <name val="Arial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vertical="center"/>
    </xf>
    <xf numFmtId="167" fontId="3" fillId="0" borderId="0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vertical="center"/>
    </xf>
    <xf numFmtId="167" fontId="8" fillId="0" borderId="0" xfId="0" applyNumberFormat="1" applyFont="1" applyFill="1" applyBorder="1" applyAlignment="1">
      <alignment vertical="center"/>
    </xf>
    <xf numFmtId="168" fontId="3" fillId="0" borderId="0" xfId="0" applyNumberFormat="1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_республиканский  2005 г" xfId="1"/>
  </cellStyles>
  <dxfs count="0"/>
  <tableStyles count="0" defaultTableStyle="TableStyleMedium2" defaultPivotStyle="PivotStyleLight16"/>
  <colors>
    <mruColors>
      <color rgb="FFFF00FF"/>
      <color rgb="FFCCFF99"/>
      <color rgb="FFFFFFCC"/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J174"/>
  <sheetViews>
    <sheetView tabSelected="1" view="pageBreakPreview" zoomScale="80" zoomScaleNormal="90" zoomScaleSheetLayoutView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143" sqref="A143"/>
    </sheetView>
  </sheetViews>
  <sheetFormatPr defaultRowHeight="15.75" x14ac:dyDescent="0.2"/>
  <cols>
    <col min="1" max="1" width="72.5703125" style="2" customWidth="1"/>
    <col min="2" max="2" width="21.42578125" style="1" bestFit="1" customWidth="1"/>
    <col min="3" max="3" width="18.28515625" style="1" bestFit="1" customWidth="1"/>
    <col min="4" max="4" width="19.42578125" style="1" bestFit="1" customWidth="1"/>
    <col min="5" max="5" width="19.5703125" style="1" customWidth="1"/>
    <col min="6" max="6" width="18.28515625" style="1" customWidth="1"/>
    <col min="7" max="7" width="19.42578125" style="1" customWidth="1"/>
    <col min="8" max="8" width="22.7109375" style="3" customWidth="1"/>
    <col min="9" max="9" width="18.28515625" style="3" customWidth="1"/>
    <col min="10" max="10" width="19.42578125" style="3" customWidth="1"/>
    <col min="11" max="16384" width="9.140625" style="1"/>
  </cols>
  <sheetData>
    <row r="1" spans="1:10" x14ac:dyDescent="0.2">
      <c r="A1" s="25" t="s">
        <v>142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10" ht="16.5" thickBot="1" x14ac:dyDescent="0.25">
      <c r="E4" s="19"/>
      <c r="J4" s="4" t="s">
        <v>0</v>
      </c>
    </row>
    <row r="5" spans="1:10" ht="16.5" thickBot="1" x14ac:dyDescent="0.25">
      <c r="A5" s="26" t="s">
        <v>1</v>
      </c>
      <c r="B5" s="28" t="s">
        <v>2</v>
      </c>
      <c r="C5" s="29"/>
      <c r="D5" s="29"/>
      <c r="E5" s="29" t="s">
        <v>143</v>
      </c>
      <c r="F5" s="29"/>
      <c r="G5" s="29"/>
      <c r="H5" s="29" t="s">
        <v>3</v>
      </c>
      <c r="I5" s="29"/>
      <c r="J5" s="30"/>
    </row>
    <row r="6" spans="1:10" s="8" customFormat="1" ht="48" thickBot="1" x14ac:dyDescent="0.25">
      <c r="A6" s="27"/>
      <c r="B6" s="5" t="s">
        <v>4</v>
      </c>
      <c r="C6" s="6" t="s">
        <v>5</v>
      </c>
      <c r="D6" s="6" t="s">
        <v>6</v>
      </c>
      <c r="E6" s="6" t="s">
        <v>4</v>
      </c>
      <c r="F6" s="6" t="s">
        <v>5</v>
      </c>
      <c r="G6" s="6" t="s">
        <v>6</v>
      </c>
      <c r="H6" s="6" t="s">
        <v>4</v>
      </c>
      <c r="I6" s="6" t="s">
        <v>5</v>
      </c>
      <c r="J6" s="7" t="s">
        <v>6</v>
      </c>
    </row>
    <row r="7" spans="1:10" s="11" customFormat="1" ht="13.5" thickBot="1" x14ac:dyDescent="0.25">
      <c r="A7" s="9">
        <v>1</v>
      </c>
      <c r="B7" s="10">
        <v>2</v>
      </c>
      <c r="C7" s="9">
        <v>3</v>
      </c>
      <c r="D7" s="10">
        <v>4</v>
      </c>
      <c r="E7" s="9">
        <v>5</v>
      </c>
      <c r="F7" s="10">
        <v>6</v>
      </c>
      <c r="G7" s="9">
        <v>7</v>
      </c>
      <c r="H7" s="10">
        <v>8</v>
      </c>
      <c r="I7" s="9">
        <v>9</v>
      </c>
      <c r="J7" s="10">
        <v>10</v>
      </c>
    </row>
    <row r="8" spans="1:10" s="8" customForma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</row>
    <row r="9" spans="1:10" s="12" customFormat="1" x14ac:dyDescent="0.2">
      <c r="A9" s="14" t="s">
        <v>7</v>
      </c>
      <c r="B9" s="18">
        <f>B11+B14+B16+B22+B28+B31+B33+B39+B43+B45+B49+B51+B47</f>
        <v>7971638.2961499998</v>
      </c>
      <c r="C9" s="18">
        <f t="shared" ref="C9:D9" si="0">C11+C14+C16+C22+C28+C31+C33+C39+C43+C45+C49+C51+C47</f>
        <v>2195900.2961499998</v>
      </c>
      <c r="D9" s="18">
        <f t="shared" si="0"/>
        <v>5775738</v>
      </c>
      <c r="E9" s="18">
        <v>7835878</v>
      </c>
      <c r="F9" s="18">
        <v>2160426</v>
      </c>
      <c r="G9" s="18">
        <v>5675698</v>
      </c>
      <c r="H9" s="18">
        <f>E9/B9*100</f>
        <v>98.296958653836981</v>
      </c>
      <c r="I9" s="18">
        <f>F9/C9*100</f>
        <v>98.384521546256181</v>
      </c>
      <c r="J9" s="18">
        <f>G9/D9*100</f>
        <v>98.267926973141783</v>
      </c>
    </row>
    <row r="10" spans="1:10" s="12" customFormat="1" x14ac:dyDescent="0.2">
      <c r="A10" s="14"/>
      <c r="B10" s="19"/>
      <c r="C10" s="19"/>
      <c r="D10" s="19"/>
      <c r="E10" s="19"/>
      <c r="F10" s="19"/>
      <c r="G10" s="19"/>
      <c r="H10" s="18"/>
      <c r="I10" s="18"/>
      <c r="J10" s="18"/>
    </row>
    <row r="11" spans="1:10" s="12" customFormat="1" x14ac:dyDescent="0.2">
      <c r="A11" s="14" t="s">
        <v>8</v>
      </c>
      <c r="B11" s="18">
        <v>5055435</v>
      </c>
      <c r="C11" s="18">
        <f>C13+C12</f>
        <v>1355460</v>
      </c>
      <c r="D11" s="18">
        <v>3699975</v>
      </c>
      <c r="E11" s="18">
        <v>4874772</v>
      </c>
      <c r="F11" s="18">
        <v>1383469</v>
      </c>
      <c r="G11" s="18">
        <v>3491303</v>
      </c>
      <c r="H11" s="18">
        <f>E11/B11*100</f>
        <v>96.426360936299247</v>
      </c>
      <c r="I11" s="18">
        <f>F11/C11*100</f>
        <v>102.06638336800791</v>
      </c>
      <c r="J11" s="18">
        <f>G11/D11*100</f>
        <v>94.360178109311548</v>
      </c>
    </row>
    <row r="12" spans="1:10" x14ac:dyDescent="0.2">
      <c r="A12" s="15" t="s">
        <v>9</v>
      </c>
      <c r="B12" s="19">
        <v>588765</v>
      </c>
      <c r="C12" s="19">
        <v>0</v>
      </c>
      <c r="D12" s="19">
        <v>588765</v>
      </c>
      <c r="E12" s="19">
        <v>463628</v>
      </c>
      <c r="F12" s="19">
        <v>0</v>
      </c>
      <c r="G12" s="19">
        <v>463628</v>
      </c>
      <c r="H12" s="18">
        <f t="shared" ref="H12:H20" si="1">E12/B12*100</f>
        <v>78.74584936264894</v>
      </c>
      <c r="I12" s="18"/>
      <c r="J12" s="18">
        <f t="shared" ref="J12:J17" si="2">G12/D12*100</f>
        <v>78.74584936264894</v>
      </c>
    </row>
    <row r="13" spans="1:10" x14ac:dyDescent="0.2">
      <c r="A13" s="15" t="s">
        <v>10</v>
      </c>
      <c r="B13" s="19">
        <v>4466670</v>
      </c>
      <c r="C13" s="19">
        <v>1355460</v>
      </c>
      <c r="D13" s="19">
        <v>3111210</v>
      </c>
      <c r="E13" s="19">
        <v>4411144</v>
      </c>
      <c r="F13" s="19">
        <v>1383469</v>
      </c>
      <c r="G13" s="19">
        <v>3027675</v>
      </c>
      <c r="H13" s="18">
        <f t="shared" si="1"/>
        <v>98.756881524715283</v>
      </c>
      <c r="I13" s="18">
        <f>F13/C13*100</f>
        <v>102.06638336800791</v>
      </c>
      <c r="J13" s="18">
        <f t="shared" si="2"/>
        <v>97.315031772204392</v>
      </c>
    </row>
    <row r="14" spans="1:10" s="12" customFormat="1" ht="31.5" x14ac:dyDescent="0.2">
      <c r="A14" s="14" t="s">
        <v>11</v>
      </c>
      <c r="B14" s="18">
        <v>1223990</v>
      </c>
      <c r="C14" s="18">
        <f>C15</f>
        <v>96436</v>
      </c>
      <c r="D14" s="18">
        <v>1127554</v>
      </c>
      <c r="E14" s="18">
        <v>1221249</v>
      </c>
      <c r="F14" s="18">
        <v>93695</v>
      </c>
      <c r="G14" s="18">
        <v>1127554</v>
      </c>
      <c r="H14" s="18">
        <f t="shared" si="1"/>
        <v>99.77606026193024</v>
      </c>
      <c r="I14" s="18">
        <f>F14/C14*100</f>
        <v>97.15770044381766</v>
      </c>
      <c r="J14" s="18">
        <f t="shared" si="2"/>
        <v>100</v>
      </c>
    </row>
    <row r="15" spans="1:10" ht="31.5" x14ac:dyDescent="0.2">
      <c r="A15" s="15" t="s">
        <v>12</v>
      </c>
      <c r="B15" s="19">
        <v>1223990</v>
      </c>
      <c r="C15" s="19">
        <v>96436</v>
      </c>
      <c r="D15" s="19">
        <v>1127554</v>
      </c>
      <c r="E15" s="19">
        <v>1221249</v>
      </c>
      <c r="F15" s="19">
        <v>93695</v>
      </c>
      <c r="G15" s="19">
        <v>1127554</v>
      </c>
      <c r="H15" s="18">
        <f t="shared" si="1"/>
        <v>99.77606026193024</v>
      </c>
      <c r="I15" s="18">
        <f>F15/C15*100</f>
        <v>97.15770044381766</v>
      </c>
      <c r="J15" s="18">
        <f t="shared" si="2"/>
        <v>100</v>
      </c>
    </row>
    <row r="16" spans="1:10" s="12" customFormat="1" x14ac:dyDescent="0.2">
      <c r="A16" s="14" t="s">
        <v>13</v>
      </c>
      <c r="B16" s="18">
        <f>B17+B18+B19+B20</f>
        <v>228559</v>
      </c>
      <c r="C16" s="18">
        <f>C17+C18+C19+C20</f>
        <v>124600</v>
      </c>
      <c r="D16" s="18">
        <v>103959</v>
      </c>
      <c r="E16" s="18">
        <v>323393</v>
      </c>
      <c r="F16" s="18">
        <v>101720</v>
      </c>
      <c r="G16" s="18">
        <v>221673</v>
      </c>
      <c r="H16" s="18">
        <f t="shared" si="1"/>
        <v>141.49213113463043</v>
      </c>
      <c r="I16" s="18">
        <f>F16/C16*100</f>
        <v>81.637239165329049</v>
      </c>
      <c r="J16" s="18">
        <f t="shared" si="2"/>
        <v>213.23117767581451</v>
      </c>
    </row>
    <row r="17" spans="1:10" ht="31.5" x14ac:dyDescent="0.2">
      <c r="A17" s="15" t="s">
        <v>14</v>
      </c>
      <c r="B17" s="19">
        <v>103959</v>
      </c>
      <c r="C17" s="19">
        <v>0</v>
      </c>
      <c r="D17" s="19">
        <v>103959</v>
      </c>
      <c r="E17" s="19">
        <v>221373</v>
      </c>
      <c r="F17" s="19">
        <v>0</v>
      </c>
      <c r="G17" s="19">
        <v>221373</v>
      </c>
      <c r="H17" s="18">
        <f t="shared" si="1"/>
        <v>212.94260237208903</v>
      </c>
      <c r="I17" s="18"/>
      <c r="J17" s="18">
        <f t="shared" si="2"/>
        <v>212.94260237208903</v>
      </c>
    </row>
    <row r="18" spans="1:10" x14ac:dyDescent="0.2">
      <c r="A18" s="15" t="s">
        <v>15</v>
      </c>
      <c r="B18" s="19">
        <v>105984</v>
      </c>
      <c r="C18" s="19">
        <v>105984</v>
      </c>
      <c r="D18" s="19">
        <v>0</v>
      </c>
      <c r="E18" s="19">
        <v>92384</v>
      </c>
      <c r="F18" s="19">
        <v>92384</v>
      </c>
      <c r="G18" s="19"/>
      <c r="H18" s="18">
        <f t="shared" si="1"/>
        <v>87.167874396135275</v>
      </c>
      <c r="I18" s="18">
        <f>F18/C18*100</f>
        <v>87.167874396135275</v>
      </c>
      <c r="J18" s="18"/>
    </row>
    <row r="19" spans="1:10" x14ac:dyDescent="0.2">
      <c r="A19" s="15" t="s">
        <v>16</v>
      </c>
      <c r="B19" s="19">
        <v>4523</v>
      </c>
      <c r="C19" s="19">
        <v>4523</v>
      </c>
      <c r="D19" s="19">
        <v>0</v>
      </c>
      <c r="E19" s="19">
        <v>4206</v>
      </c>
      <c r="F19" s="19">
        <v>4206</v>
      </c>
      <c r="G19" s="19"/>
      <c r="H19" s="18">
        <f t="shared" si="1"/>
        <v>92.99137740437763</v>
      </c>
      <c r="I19" s="18">
        <f>F19/C19*100</f>
        <v>92.99137740437763</v>
      </c>
      <c r="J19" s="18"/>
    </row>
    <row r="20" spans="1:10" ht="31.5" x14ac:dyDescent="0.2">
      <c r="A20" s="15" t="s">
        <v>17</v>
      </c>
      <c r="B20" s="19">
        <v>14093</v>
      </c>
      <c r="C20" s="19">
        <v>14093</v>
      </c>
      <c r="D20" s="19">
        <v>0</v>
      </c>
      <c r="E20" s="19">
        <v>5130</v>
      </c>
      <c r="F20" s="19">
        <v>5130</v>
      </c>
      <c r="G20" s="19"/>
      <c r="H20" s="18">
        <f t="shared" si="1"/>
        <v>36.401050166749449</v>
      </c>
      <c r="I20" s="18">
        <f>F20/C20*100</f>
        <v>36.401050166749449</v>
      </c>
      <c r="J20" s="18"/>
    </row>
    <row r="21" spans="1:10" x14ac:dyDescent="0.2">
      <c r="A21" s="15" t="s">
        <v>148</v>
      </c>
      <c r="B21" s="19"/>
      <c r="C21" s="19"/>
      <c r="D21" s="19"/>
      <c r="E21" s="19">
        <v>300</v>
      </c>
      <c r="F21" s="19"/>
      <c r="G21" s="19">
        <v>300</v>
      </c>
      <c r="H21" s="18"/>
      <c r="I21" s="18"/>
      <c r="J21" s="18"/>
    </row>
    <row r="22" spans="1:10" s="12" customFormat="1" x14ac:dyDescent="0.2">
      <c r="A22" s="14" t="s">
        <v>18</v>
      </c>
      <c r="B22" s="18">
        <f>B23+B24+B25+B26+B27</f>
        <v>772656</v>
      </c>
      <c r="C22" s="18">
        <f>C23+C24+C25+C26+C27</f>
        <v>326932</v>
      </c>
      <c r="D22" s="18">
        <f>D23+D24+D25+D26+D27</f>
        <v>445724</v>
      </c>
      <c r="E22" s="18">
        <v>821092</v>
      </c>
      <c r="F22" s="18">
        <v>338242</v>
      </c>
      <c r="G22" s="18">
        <v>482850</v>
      </c>
      <c r="H22" s="18">
        <f>E22/B22*100</f>
        <v>106.26876643681018</v>
      </c>
      <c r="I22" s="18">
        <f>F22/C22*100</f>
        <v>103.45943498953912</v>
      </c>
      <c r="J22" s="18">
        <f>G22/D22*100</f>
        <v>108.32936974450558</v>
      </c>
    </row>
    <row r="23" spans="1:10" x14ac:dyDescent="0.2">
      <c r="A23" s="15" t="s">
        <v>19</v>
      </c>
      <c r="B23" s="19">
        <v>38558</v>
      </c>
      <c r="C23" s="19">
        <v>38558</v>
      </c>
      <c r="D23" s="19">
        <v>0</v>
      </c>
      <c r="E23" s="19">
        <v>41871</v>
      </c>
      <c r="F23" s="19">
        <v>41871</v>
      </c>
      <c r="G23" s="19"/>
      <c r="H23" s="18">
        <f>E23/B23*100</f>
        <v>108.5922506354064</v>
      </c>
      <c r="I23" s="18">
        <f>F23/C23*100</f>
        <v>108.5922506354064</v>
      </c>
      <c r="J23" s="18"/>
    </row>
    <row r="24" spans="1:10" x14ac:dyDescent="0.2">
      <c r="A24" s="15" t="s">
        <v>20</v>
      </c>
      <c r="B24" s="19">
        <v>451668</v>
      </c>
      <c r="C24" s="19">
        <v>167245</v>
      </c>
      <c r="D24" s="19">
        <v>284423</v>
      </c>
      <c r="E24" s="19">
        <v>492006</v>
      </c>
      <c r="F24" s="19">
        <v>174885</v>
      </c>
      <c r="G24" s="19">
        <v>317121</v>
      </c>
      <c r="H24" s="18">
        <f>E24/B24*100</f>
        <v>108.93089614495604</v>
      </c>
      <c r="I24" s="18">
        <f>F24/C24*100</f>
        <v>104.56814852461957</v>
      </c>
      <c r="J24" s="18">
        <f>G24/D24*100</f>
        <v>111.49625733502563</v>
      </c>
    </row>
    <row r="25" spans="1:10" x14ac:dyDescent="0.2">
      <c r="A25" s="15" t="s">
        <v>21</v>
      </c>
      <c r="B25" s="19">
        <v>161301</v>
      </c>
      <c r="C25" s="19">
        <v>0</v>
      </c>
      <c r="D25" s="19">
        <v>161301</v>
      </c>
      <c r="E25" s="19">
        <v>165729</v>
      </c>
      <c r="F25" s="19">
        <v>0</v>
      </c>
      <c r="G25" s="19">
        <v>165729</v>
      </c>
      <c r="H25" s="18">
        <f>E25/B25*100</f>
        <v>102.74517826919858</v>
      </c>
      <c r="I25" s="18"/>
      <c r="J25" s="18">
        <f>G25/D25*100</f>
        <v>102.74517826919858</v>
      </c>
    </row>
    <row r="26" spans="1:10" x14ac:dyDescent="0.2">
      <c r="A26" s="15" t="s">
        <v>140</v>
      </c>
      <c r="B26" s="19"/>
      <c r="C26" s="19">
        <v>0</v>
      </c>
      <c r="D26" s="19"/>
      <c r="E26" s="19">
        <v>0</v>
      </c>
      <c r="F26" s="19">
        <v>0</v>
      </c>
      <c r="G26" s="19"/>
      <c r="H26" s="18"/>
      <c r="I26" s="18"/>
      <c r="J26" s="18"/>
    </row>
    <row r="27" spans="1:10" x14ac:dyDescent="0.2">
      <c r="A27" s="15" t="s">
        <v>22</v>
      </c>
      <c r="B27" s="19">
        <v>121129</v>
      </c>
      <c r="C27" s="19">
        <v>121129</v>
      </c>
      <c r="D27" s="19">
        <v>0</v>
      </c>
      <c r="E27" s="19">
        <v>121486</v>
      </c>
      <c r="F27" s="19">
        <v>121486</v>
      </c>
      <c r="G27" s="19"/>
      <c r="H27" s="18">
        <f>E27/B27*100</f>
        <v>100.29472710911507</v>
      </c>
      <c r="I27" s="18">
        <f>F27/C27*100</f>
        <v>100.29472710911507</v>
      </c>
      <c r="J27" s="18"/>
    </row>
    <row r="28" spans="1:10" s="12" customFormat="1" ht="31.5" x14ac:dyDescent="0.2">
      <c r="A28" s="14" t="s">
        <v>23</v>
      </c>
      <c r="B28" s="18">
        <v>173756</v>
      </c>
      <c r="C28" s="18">
        <v>0</v>
      </c>
      <c r="D28" s="18">
        <v>173756</v>
      </c>
      <c r="E28" s="18">
        <v>128377</v>
      </c>
      <c r="F28" s="18">
        <v>0</v>
      </c>
      <c r="G28" s="18">
        <v>128377</v>
      </c>
      <c r="H28" s="18">
        <f>E28/B28*100</f>
        <v>73.883491793089163</v>
      </c>
      <c r="I28" s="18"/>
      <c r="J28" s="18">
        <f>G28/D28*100</f>
        <v>73.883491793089163</v>
      </c>
    </row>
    <row r="29" spans="1:10" x14ac:dyDescent="0.2">
      <c r="A29" s="15" t="s">
        <v>24</v>
      </c>
      <c r="B29" s="19">
        <v>171697</v>
      </c>
      <c r="C29" s="19">
        <v>0</v>
      </c>
      <c r="D29" s="19">
        <v>171697</v>
      </c>
      <c r="E29" s="19">
        <v>126318</v>
      </c>
      <c r="F29" s="19">
        <v>0</v>
      </c>
      <c r="G29" s="19">
        <v>126318</v>
      </c>
      <c r="H29" s="18">
        <f>E29/B29*100</f>
        <v>73.570301170084505</v>
      </c>
      <c r="I29" s="18"/>
      <c r="J29" s="18">
        <f>G29/D29*100</f>
        <v>73.570301170084505</v>
      </c>
    </row>
    <row r="30" spans="1:10" ht="31.5" x14ac:dyDescent="0.2">
      <c r="A30" s="15" t="s">
        <v>25</v>
      </c>
      <c r="B30" s="19">
        <v>2059</v>
      </c>
      <c r="C30" s="19">
        <v>0</v>
      </c>
      <c r="D30" s="19">
        <v>2059</v>
      </c>
      <c r="E30" s="19">
        <v>2059</v>
      </c>
      <c r="F30" s="19">
        <v>0</v>
      </c>
      <c r="G30" s="19">
        <v>2059</v>
      </c>
      <c r="H30" s="18">
        <f>E30/B30*100</f>
        <v>100</v>
      </c>
      <c r="I30" s="18"/>
      <c r="J30" s="18">
        <f>G30/D30*100</f>
        <v>100</v>
      </c>
    </row>
    <row r="31" spans="1:10" s="12" customFormat="1" x14ac:dyDescent="0.2">
      <c r="A31" s="14" t="s">
        <v>26</v>
      </c>
      <c r="B31" s="18">
        <v>92455</v>
      </c>
      <c r="C31" s="18">
        <v>64808</v>
      </c>
      <c r="D31" s="18">
        <v>27647</v>
      </c>
      <c r="E31" s="18">
        <v>86678</v>
      </c>
      <c r="F31" s="18">
        <v>67601</v>
      </c>
      <c r="G31" s="18">
        <v>19077</v>
      </c>
      <c r="H31" s="18">
        <f>E31/B31*100</f>
        <v>93.751554810448326</v>
      </c>
      <c r="I31" s="18">
        <f>F31/C31*100</f>
        <v>104.3096531292433</v>
      </c>
      <c r="J31" s="18">
        <f>G31/D31*100</f>
        <v>69.002061706514269</v>
      </c>
    </row>
    <row r="32" spans="1:10" s="12" customFormat="1" ht="31.5" x14ac:dyDescent="0.2">
      <c r="A32" s="14" t="s">
        <v>141</v>
      </c>
      <c r="B32" s="18"/>
      <c r="C32" s="18"/>
      <c r="D32" s="18"/>
      <c r="E32" s="18">
        <v>9</v>
      </c>
      <c r="F32" s="18">
        <v>0</v>
      </c>
      <c r="G32" s="18">
        <v>9</v>
      </c>
      <c r="H32" s="18"/>
      <c r="I32" s="18"/>
      <c r="J32" s="18"/>
    </row>
    <row r="33" spans="1:10" s="12" customFormat="1" ht="47.25" x14ac:dyDescent="0.2">
      <c r="A33" s="14" t="s">
        <v>27</v>
      </c>
      <c r="B33" s="18">
        <f>B34+B35+B36+B37+B38</f>
        <v>124150</v>
      </c>
      <c r="C33" s="18">
        <f t="shared" ref="C33:D33" si="3">C34+C35+C36+C37+C38</f>
        <v>120840</v>
      </c>
      <c r="D33" s="18">
        <f t="shared" si="3"/>
        <v>3310</v>
      </c>
      <c r="E33" s="18">
        <v>91797</v>
      </c>
      <c r="F33" s="18">
        <v>88392</v>
      </c>
      <c r="G33" s="18">
        <v>3651</v>
      </c>
      <c r="H33" s="18">
        <f>E33/B33*100</f>
        <v>73.940394683850187</v>
      </c>
      <c r="I33" s="18">
        <f>F33/C33*100</f>
        <v>73.147964250248265</v>
      </c>
      <c r="J33" s="18">
        <f>G33/D33*100</f>
        <v>110.30211480362537</v>
      </c>
    </row>
    <row r="34" spans="1:10" ht="63" x14ac:dyDescent="0.2">
      <c r="A34" s="15" t="s">
        <v>28</v>
      </c>
      <c r="B34" s="19">
        <v>300</v>
      </c>
      <c r="C34" s="19">
        <v>0</v>
      </c>
      <c r="D34" s="19">
        <v>300</v>
      </c>
      <c r="E34" s="19">
        <v>300</v>
      </c>
      <c r="F34" s="19">
        <v>0</v>
      </c>
      <c r="G34" s="19">
        <v>300</v>
      </c>
      <c r="H34" s="18">
        <f>E34/B34*100</f>
        <v>100</v>
      </c>
      <c r="I34" s="18"/>
      <c r="J34" s="18">
        <f>G34/D34*100</f>
        <v>100</v>
      </c>
    </row>
    <row r="35" spans="1:10" ht="31.5" x14ac:dyDescent="0.2">
      <c r="A35" s="15" t="s">
        <v>29</v>
      </c>
      <c r="B35" s="19"/>
      <c r="C35" s="19"/>
      <c r="D35" s="19"/>
      <c r="E35" s="19"/>
      <c r="F35" s="19">
        <v>0</v>
      </c>
      <c r="G35" s="19">
        <v>246</v>
      </c>
      <c r="H35" s="18"/>
      <c r="I35" s="18"/>
      <c r="J35" s="18"/>
    </row>
    <row r="36" spans="1:10" ht="78.75" x14ac:dyDescent="0.2">
      <c r="A36" s="15" t="s">
        <v>30</v>
      </c>
      <c r="B36" s="19">
        <v>70162</v>
      </c>
      <c r="C36" s="19">
        <v>67210</v>
      </c>
      <c r="D36" s="19">
        <v>2952</v>
      </c>
      <c r="E36" s="19">
        <v>70251</v>
      </c>
      <c r="F36" s="19">
        <v>67210</v>
      </c>
      <c r="G36" s="19">
        <v>3041</v>
      </c>
      <c r="H36" s="18">
        <f t="shared" ref="H36:J37" si="4">E36/B36*100</f>
        <v>100.12684929163936</v>
      </c>
      <c r="I36" s="18">
        <f t="shared" si="4"/>
        <v>100</v>
      </c>
      <c r="J36" s="18">
        <f t="shared" si="4"/>
        <v>103.0149051490515</v>
      </c>
    </row>
    <row r="37" spans="1:10" ht="31.5" x14ac:dyDescent="0.2">
      <c r="A37" s="15" t="s">
        <v>31</v>
      </c>
      <c r="B37" s="19">
        <v>436</v>
      </c>
      <c r="C37" s="19">
        <v>378</v>
      </c>
      <c r="D37" s="19">
        <v>58</v>
      </c>
      <c r="E37" s="19">
        <v>459</v>
      </c>
      <c r="F37" s="19">
        <v>395</v>
      </c>
      <c r="G37" s="19">
        <v>64</v>
      </c>
      <c r="H37" s="18">
        <f t="shared" si="4"/>
        <v>105.27522935779817</v>
      </c>
      <c r="I37" s="18">
        <f t="shared" si="4"/>
        <v>104.49735449735449</v>
      </c>
      <c r="J37" s="18">
        <f t="shared" si="4"/>
        <v>110.34482758620689</v>
      </c>
    </row>
    <row r="38" spans="1:10" ht="78.75" x14ac:dyDescent="0.2">
      <c r="A38" s="15" t="s">
        <v>32</v>
      </c>
      <c r="B38" s="19">
        <v>53252</v>
      </c>
      <c r="C38" s="19">
        <v>53252</v>
      </c>
      <c r="D38" s="19">
        <v>0</v>
      </c>
      <c r="E38" s="19">
        <v>20787</v>
      </c>
      <c r="F38" s="19">
        <v>20787</v>
      </c>
      <c r="G38" s="19"/>
      <c r="H38" s="18">
        <f t="shared" ref="H38:I40" si="5">E38/B38*100</f>
        <v>39.035153609254117</v>
      </c>
      <c r="I38" s="18">
        <f t="shared" si="5"/>
        <v>39.035153609254117</v>
      </c>
      <c r="J38" s="18"/>
    </row>
    <row r="39" spans="1:10" s="12" customFormat="1" x14ac:dyDescent="0.2">
      <c r="A39" s="14" t="s">
        <v>33</v>
      </c>
      <c r="B39" s="18">
        <f>B40+B41+B42</f>
        <v>70226</v>
      </c>
      <c r="C39" s="18">
        <f t="shared" ref="C39:D39" si="6">C40+C41+C42</f>
        <v>49139</v>
      </c>
      <c r="D39" s="18">
        <f t="shared" si="6"/>
        <v>21087</v>
      </c>
      <c r="E39" s="18">
        <v>90638</v>
      </c>
      <c r="F39" s="18">
        <v>49319</v>
      </c>
      <c r="G39" s="18">
        <v>41319</v>
      </c>
      <c r="H39" s="18">
        <f t="shared" si="5"/>
        <v>129.06615783328112</v>
      </c>
      <c r="I39" s="18">
        <f t="shared" si="5"/>
        <v>100.36630782067198</v>
      </c>
      <c r="J39" s="18">
        <f>G39/D39*100</f>
        <v>195.9453691848058</v>
      </c>
    </row>
    <row r="40" spans="1:10" x14ac:dyDescent="0.2">
      <c r="A40" s="15" t="s">
        <v>34</v>
      </c>
      <c r="B40" s="19">
        <v>63839</v>
      </c>
      <c r="C40" s="19">
        <v>49139</v>
      </c>
      <c r="D40" s="19">
        <v>14700</v>
      </c>
      <c r="E40" s="19">
        <v>82360</v>
      </c>
      <c r="F40" s="19">
        <v>49319</v>
      </c>
      <c r="G40" s="19">
        <v>33041</v>
      </c>
      <c r="H40" s="18">
        <f t="shared" si="5"/>
        <v>129.01204592803771</v>
      </c>
      <c r="I40" s="18">
        <f t="shared" si="5"/>
        <v>100.36630782067198</v>
      </c>
      <c r="J40" s="18">
        <f>G40/D40*100</f>
        <v>224.76870748299319</v>
      </c>
    </row>
    <row r="41" spans="1:10" x14ac:dyDescent="0.2">
      <c r="A41" s="15" t="s">
        <v>35</v>
      </c>
      <c r="B41" s="19">
        <v>2926</v>
      </c>
      <c r="C41" s="19">
        <v>0</v>
      </c>
      <c r="D41" s="19">
        <v>2926</v>
      </c>
      <c r="E41" s="19">
        <v>3000</v>
      </c>
      <c r="F41" s="19">
        <v>0</v>
      </c>
      <c r="G41" s="19">
        <v>3000</v>
      </c>
      <c r="H41" s="18">
        <f>E41/B41*100</f>
        <v>102.52904989747095</v>
      </c>
      <c r="I41" s="18"/>
      <c r="J41" s="18">
        <f>G41/D41*100</f>
        <v>102.52904989747095</v>
      </c>
    </row>
    <row r="42" spans="1:10" x14ac:dyDescent="0.2">
      <c r="A42" s="15" t="s">
        <v>36</v>
      </c>
      <c r="B42" s="19">
        <v>3461</v>
      </c>
      <c r="C42" s="19">
        <v>0</v>
      </c>
      <c r="D42" s="19">
        <v>3461</v>
      </c>
      <c r="E42" s="19">
        <v>5278</v>
      </c>
      <c r="F42" s="19">
        <v>0</v>
      </c>
      <c r="G42" s="19">
        <v>5278</v>
      </c>
      <c r="H42" s="18">
        <f>E42/B42*100</f>
        <v>152.49927766541461</v>
      </c>
      <c r="I42" s="18"/>
      <c r="J42" s="18">
        <f>G42/D42*100</f>
        <v>152.49927766541461</v>
      </c>
    </row>
    <row r="43" spans="1:10" s="12" customFormat="1" ht="31.5" x14ac:dyDescent="0.2">
      <c r="A43" s="14" t="s">
        <v>37</v>
      </c>
      <c r="B43" s="18">
        <v>30831.296149999998</v>
      </c>
      <c r="C43" s="18">
        <v>3465.2961500000001</v>
      </c>
      <c r="D43" s="18">
        <v>27366</v>
      </c>
      <c r="E43" s="18">
        <v>17098</v>
      </c>
      <c r="F43" s="18">
        <v>-12055</v>
      </c>
      <c r="G43" s="18">
        <v>29153</v>
      </c>
      <c r="H43" s="18">
        <f>E43/B43*100</f>
        <v>55.456637037946912</v>
      </c>
      <c r="I43" s="18">
        <f>F43/C43*100</f>
        <v>-347.87791513865272</v>
      </c>
      <c r="J43" s="18">
        <f>G43/D43*100</f>
        <v>106.53000073083388</v>
      </c>
    </row>
    <row r="44" spans="1:10" s="12" customFormat="1" x14ac:dyDescent="0.2">
      <c r="A44" s="14"/>
      <c r="B44" s="18"/>
      <c r="C44" s="18"/>
      <c r="D44" s="18"/>
      <c r="E44" s="18"/>
      <c r="F44" s="18"/>
      <c r="G44" s="18"/>
      <c r="H44" s="18"/>
      <c r="I44" s="18"/>
      <c r="J44" s="18"/>
    </row>
    <row r="45" spans="1:10" s="12" customFormat="1" ht="31.5" x14ac:dyDescent="0.2">
      <c r="A45" s="14" t="s">
        <v>38</v>
      </c>
      <c r="B45" s="18">
        <v>38562</v>
      </c>
      <c r="C45" s="18">
        <v>26900</v>
      </c>
      <c r="D45" s="18">
        <v>11662</v>
      </c>
      <c r="E45" s="18">
        <v>39882</v>
      </c>
      <c r="F45" s="18">
        <v>28188</v>
      </c>
      <c r="G45" s="18">
        <v>11694</v>
      </c>
      <c r="H45" s="18">
        <f>E45/B45*100</f>
        <v>103.42305896997044</v>
      </c>
      <c r="I45" s="18">
        <f>F45/C45*100</f>
        <v>104.78810408921933</v>
      </c>
      <c r="J45" s="18">
        <f>G45/D45*100</f>
        <v>100.27439547247469</v>
      </c>
    </row>
    <row r="46" spans="1:10" s="12" customFormat="1" x14ac:dyDescent="0.2">
      <c r="A46" s="14"/>
      <c r="B46" s="18"/>
      <c r="C46" s="18"/>
      <c r="D46" s="18"/>
      <c r="E46" s="18"/>
      <c r="F46" s="18"/>
      <c r="G46" s="18"/>
      <c r="H46" s="18"/>
      <c r="I46" s="18"/>
      <c r="J46" s="18"/>
    </row>
    <row r="47" spans="1:10" s="12" customFormat="1" x14ac:dyDescent="0.2">
      <c r="A47" s="14" t="s">
        <v>39</v>
      </c>
      <c r="B47" s="18">
        <v>720</v>
      </c>
      <c r="C47" s="18">
        <v>0</v>
      </c>
      <c r="D47" s="18">
        <v>720</v>
      </c>
      <c r="E47" s="18">
        <v>720</v>
      </c>
      <c r="F47" s="18">
        <v>0</v>
      </c>
      <c r="G47" s="18">
        <v>720</v>
      </c>
      <c r="H47" s="18">
        <f>E47/B47*100</f>
        <v>100</v>
      </c>
      <c r="I47" s="18"/>
      <c r="J47" s="18">
        <f>G47/D47*100</f>
        <v>100</v>
      </c>
    </row>
    <row r="48" spans="1:10" x14ac:dyDescent="0.2">
      <c r="A48" s="15"/>
      <c r="B48" s="19"/>
      <c r="C48" s="19"/>
      <c r="D48" s="19"/>
      <c r="E48" s="19"/>
      <c r="F48" s="19"/>
      <c r="G48" s="19"/>
      <c r="H48" s="18"/>
      <c r="I48" s="18"/>
      <c r="J48" s="18"/>
    </row>
    <row r="49" spans="1:10" s="12" customFormat="1" x14ac:dyDescent="0.2">
      <c r="A49" s="14" t="s">
        <v>40</v>
      </c>
      <c r="B49" s="18">
        <v>156162</v>
      </c>
      <c r="C49" s="18">
        <v>23184</v>
      </c>
      <c r="D49" s="18">
        <v>132978</v>
      </c>
      <c r="E49" s="18">
        <v>135871</v>
      </c>
      <c r="F49" s="18">
        <v>17553</v>
      </c>
      <c r="G49" s="18">
        <v>118318</v>
      </c>
      <c r="H49" s="18">
        <f>E49/B49*100</f>
        <v>87.006442028150261</v>
      </c>
      <c r="I49" s="18">
        <f>F49/C49*100</f>
        <v>75.71169772256728</v>
      </c>
      <c r="J49" s="18">
        <f>G49/D49*100</f>
        <v>88.975620027372955</v>
      </c>
    </row>
    <row r="50" spans="1:10" x14ac:dyDescent="0.2">
      <c r="A50" s="15"/>
      <c r="B50" s="19"/>
      <c r="C50" s="19"/>
      <c r="D50" s="19"/>
      <c r="E50" s="19"/>
      <c r="F50" s="19"/>
      <c r="G50" s="19"/>
      <c r="H50" s="18"/>
      <c r="I50" s="18"/>
      <c r="J50" s="18"/>
    </row>
    <row r="51" spans="1:10" s="12" customFormat="1" x14ac:dyDescent="0.2">
      <c r="A51" s="14" t="s">
        <v>41</v>
      </c>
      <c r="B51" s="18">
        <v>4136</v>
      </c>
      <c r="C51" s="18">
        <v>4136</v>
      </c>
      <c r="D51" s="18">
        <v>0</v>
      </c>
      <c r="E51" s="18">
        <v>4302</v>
      </c>
      <c r="F51" s="18">
        <v>4302</v>
      </c>
      <c r="G51" s="18"/>
      <c r="H51" s="18">
        <f>E51/B51*100</f>
        <v>104.01353965183753</v>
      </c>
      <c r="I51" s="18">
        <f>F51/C51*100</f>
        <v>104.01353965183753</v>
      </c>
      <c r="J51" s="18"/>
    </row>
    <row r="52" spans="1:10" x14ac:dyDescent="0.2">
      <c r="A52" s="15"/>
      <c r="B52" s="19"/>
      <c r="C52" s="19"/>
      <c r="D52" s="19"/>
      <c r="E52" s="19"/>
      <c r="F52" s="19"/>
      <c r="G52" s="19"/>
      <c r="H52" s="19"/>
      <c r="I52" s="19"/>
      <c r="J52" s="19"/>
    </row>
    <row r="53" spans="1:10" s="12" customFormat="1" x14ac:dyDescent="0.2">
      <c r="A53" s="14" t="s">
        <v>42</v>
      </c>
      <c r="B53" s="18">
        <f>B54+B59+B62</f>
        <v>39056440.292650007</v>
      </c>
      <c r="C53" s="18">
        <f t="shared" ref="C53:D53" si="7">C54+C59+C62</f>
        <v>16929510.679719999</v>
      </c>
      <c r="D53" s="18">
        <f t="shared" si="7"/>
        <v>39067980.540000007</v>
      </c>
      <c r="E53" s="18">
        <v>39056440.292650007</v>
      </c>
      <c r="F53" s="18">
        <v>16929510.679719999</v>
      </c>
      <c r="G53" s="18">
        <v>39067980.540000007</v>
      </c>
      <c r="H53" s="18">
        <f t="shared" ref="H53:J58" si="8">E53/B53*100</f>
        <v>100</v>
      </c>
      <c r="I53" s="18">
        <f t="shared" si="8"/>
        <v>100</v>
      </c>
      <c r="J53" s="18">
        <f t="shared" si="8"/>
        <v>100</v>
      </c>
    </row>
    <row r="54" spans="1:10" s="12" customFormat="1" ht="31.5" x14ac:dyDescent="0.2">
      <c r="A54" s="14" t="s">
        <v>43</v>
      </c>
      <c r="B54" s="18">
        <f>B55+B56+B57+B58</f>
        <v>38557597.840000004</v>
      </c>
      <c r="C54" s="18">
        <f t="shared" ref="C54:D54" si="9">C55+C56+C57+C58</f>
        <v>16941050.927069999</v>
      </c>
      <c r="D54" s="18">
        <f t="shared" si="9"/>
        <v>38557597.840000004</v>
      </c>
      <c r="E54" s="18">
        <v>38557597.840000004</v>
      </c>
      <c r="F54" s="18">
        <v>16941050.927069999</v>
      </c>
      <c r="G54" s="18">
        <v>38557597.840000004</v>
      </c>
      <c r="H54" s="18">
        <f t="shared" si="8"/>
        <v>100</v>
      </c>
      <c r="I54" s="18">
        <f t="shared" si="8"/>
        <v>100</v>
      </c>
      <c r="J54" s="18">
        <f t="shared" si="8"/>
        <v>100</v>
      </c>
    </row>
    <row r="55" spans="1:10" x14ac:dyDescent="0.2">
      <c r="A55" s="15" t="s">
        <v>44</v>
      </c>
      <c r="B55" s="19">
        <v>20200114.300000001</v>
      </c>
      <c r="C55" s="19">
        <v>2907320.9226599997</v>
      </c>
      <c r="D55" s="19">
        <v>20200114.300000001</v>
      </c>
      <c r="E55" s="19">
        <v>20200114.300000001</v>
      </c>
      <c r="F55" s="19">
        <v>2907320.9226599997</v>
      </c>
      <c r="G55" s="19">
        <v>20200114.300000001</v>
      </c>
      <c r="H55" s="19">
        <f t="shared" si="8"/>
        <v>100</v>
      </c>
      <c r="I55" s="19">
        <f t="shared" si="8"/>
        <v>100</v>
      </c>
      <c r="J55" s="19">
        <f t="shared" si="8"/>
        <v>100</v>
      </c>
    </row>
    <row r="56" spans="1:10" ht="31.5" x14ac:dyDescent="0.2">
      <c r="A56" s="15" t="s">
        <v>45</v>
      </c>
      <c r="B56" s="19">
        <v>7185971.1600000001</v>
      </c>
      <c r="C56" s="19">
        <v>1366453.81702</v>
      </c>
      <c r="D56" s="19">
        <v>7185971.1600000001</v>
      </c>
      <c r="E56" s="19">
        <v>7185971.1600000001</v>
      </c>
      <c r="F56" s="19">
        <v>1366453.81702</v>
      </c>
      <c r="G56" s="19">
        <v>7185971.1600000001</v>
      </c>
      <c r="H56" s="19">
        <f t="shared" si="8"/>
        <v>100</v>
      </c>
      <c r="I56" s="19">
        <f t="shared" si="8"/>
        <v>100</v>
      </c>
      <c r="J56" s="19">
        <f t="shared" si="8"/>
        <v>100</v>
      </c>
    </row>
    <row r="57" spans="1:10" x14ac:dyDescent="0.2">
      <c r="A57" s="15" t="s">
        <v>46</v>
      </c>
      <c r="B57" s="19">
        <v>3638064.18</v>
      </c>
      <c r="C57" s="19">
        <v>11756374.523229999</v>
      </c>
      <c r="D57" s="19">
        <v>3638064.18</v>
      </c>
      <c r="E57" s="19">
        <v>3638064.18</v>
      </c>
      <c r="F57" s="19">
        <v>11756374.523229999</v>
      </c>
      <c r="G57" s="19">
        <v>3638064.18</v>
      </c>
      <c r="H57" s="19">
        <f t="shared" si="8"/>
        <v>100</v>
      </c>
      <c r="I57" s="19">
        <f t="shared" si="8"/>
        <v>100</v>
      </c>
      <c r="J57" s="19">
        <f t="shared" si="8"/>
        <v>100</v>
      </c>
    </row>
    <row r="58" spans="1:10" x14ac:dyDescent="0.2">
      <c r="A58" s="15" t="s">
        <v>47</v>
      </c>
      <c r="B58" s="19">
        <v>7533448.2000000002</v>
      </c>
      <c r="C58" s="19">
        <v>910901.66415999993</v>
      </c>
      <c r="D58" s="19">
        <v>7533448.2000000002</v>
      </c>
      <c r="E58" s="19">
        <v>7533448.2000000002</v>
      </c>
      <c r="F58" s="19">
        <v>910901.66415999993</v>
      </c>
      <c r="G58" s="19">
        <v>7533448.2000000002</v>
      </c>
      <c r="H58" s="19">
        <f t="shared" si="8"/>
        <v>100</v>
      </c>
      <c r="I58" s="19">
        <f t="shared" si="8"/>
        <v>100</v>
      </c>
      <c r="J58" s="19">
        <f t="shared" si="8"/>
        <v>100</v>
      </c>
    </row>
    <row r="59" spans="1:10" s="12" customFormat="1" ht="31.5" x14ac:dyDescent="0.2">
      <c r="A59" s="14" t="s">
        <v>48</v>
      </c>
      <c r="B59" s="18">
        <v>510382.7</v>
      </c>
      <c r="C59" s="18">
        <v>0</v>
      </c>
      <c r="D59" s="18">
        <v>510382.7</v>
      </c>
      <c r="E59" s="18">
        <v>510382.7</v>
      </c>
      <c r="F59" s="18">
        <v>0</v>
      </c>
      <c r="G59" s="18">
        <v>510382.7</v>
      </c>
      <c r="H59" s="18">
        <f>E59/B59*100</f>
        <v>100</v>
      </c>
      <c r="I59" s="18"/>
      <c r="J59" s="18">
        <f>G59/D59*100</f>
        <v>100</v>
      </c>
    </row>
    <row r="60" spans="1:10" s="12" customFormat="1" ht="31.5" x14ac:dyDescent="0.2">
      <c r="A60" s="14" t="s">
        <v>49</v>
      </c>
      <c r="B60" s="18"/>
      <c r="C60" s="18"/>
      <c r="D60" s="18"/>
      <c r="E60" s="18"/>
      <c r="F60" s="18"/>
      <c r="G60" s="18"/>
      <c r="H60" s="18"/>
      <c r="I60" s="18"/>
      <c r="J60" s="18"/>
    </row>
    <row r="61" spans="1:10" s="12" customFormat="1" ht="94.5" x14ac:dyDescent="0.2">
      <c r="A61" s="14" t="s">
        <v>50</v>
      </c>
      <c r="B61" s="18"/>
      <c r="C61" s="18"/>
      <c r="D61" s="18"/>
      <c r="E61" s="18"/>
      <c r="F61" s="18"/>
      <c r="G61" s="18"/>
      <c r="H61" s="18"/>
      <c r="I61" s="18"/>
      <c r="J61" s="18"/>
    </row>
    <row r="62" spans="1:10" s="12" customFormat="1" ht="47.25" x14ac:dyDescent="0.2">
      <c r="A62" s="14" t="s">
        <v>51</v>
      </c>
      <c r="B62" s="18">
        <v>-11540.24735</v>
      </c>
      <c r="C62" s="18">
        <v>-11540.24735</v>
      </c>
      <c r="D62" s="18"/>
      <c r="E62" s="18">
        <v>-11540.24735</v>
      </c>
      <c r="F62" s="18">
        <v>-11540.24735</v>
      </c>
      <c r="G62" s="18"/>
      <c r="H62" s="18"/>
      <c r="I62" s="18"/>
      <c r="J62" s="18"/>
    </row>
    <row r="63" spans="1:10" x14ac:dyDescent="0.2">
      <c r="A63" s="15"/>
      <c r="B63" s="19"/>
      <c r="C63" s="19"/>
      <c r="D63" s="19"/>
      <c r="E63" s="19"/>
      <c r="F63" s="19"/>
      <c r="G63" s="19"/>
      <c r="H63" s="19"/>
      <c r="I63" s="19"/>
      <c r="J63" s="19"/>
    </row>
    <row r="64" spans="1:10" s="12" customFormat="1" x14ac:dyDescent="0.2">
      <c r="A64" s="14" t="s">
        <v>52</v>
      </c>
      <c r="B64" s="18">
        <f>B53+B9</f>
        <v>47028078.588800006</v>
      </c>
      <c r="C64" s="18">
        <f t="shared" ref="C64:G64" si="10">C53+C9</f>
        <v>19125410.975869998</v>
      </c>
      <c r="D64" s="18">
        <f t="shared" si="10"/>
        <v>44843718.540000007</v>
      </c>
      <c r="E64" s="18">
        <f t="shared" si="10"/>
        <v>46892318.292650007</v>
      </c>
      <c r="F64" s="18">
        <f t="shared" si="10"/>
        <v>19089936.679719999</v>
      </c>
      <c r="G64" s="18">
        <f t="shared" si="10"/>
        <v>44743678.540000007</v>
      </c>
      <c r="H64" s="18"/>
      <c r="I64" s="18"/>
      <c r="J64" s="18"/>
    </row>
    <row r="65" spans="1:10" s="12" customFormat="1" x14ac:dyDescent="0.2">
      <c r="A65" s="14"/>
      <c r="B65" s="19"/>
      <c r="C65" s="19"/>
      <c r="D65" s="19"/>
      <c r="E65" s="19"/>
      <c r="F65" s="19"/>
      <c r="G65" s="19"/>
      <c r="H65" s="19"/>
      <c r="I65" s="19"/>
      <c r="J65" s="19"/>
    </row>
    <row r="66" spans="1:10" s="12" customFormat="1" x14ac:dyDescent="0.2">
      <c r="A66" s="14" t="s">
        <v>53</v>
      </c>
      <c r="B66" s="18">
        <f>SUM(B67:B75)</f>
        <v>2835905.2323400001</v>
      </c>
      <c r="C66" s="18">
        <f t="shared" ref="C66:G66" si="11">SUM(C67:C75)</f>
        <v>1124709.8428199999</v>
      </c>
      <c r="D66" s="18">
        <f t="shared" si="11"/>
        <v>1727337.4895200001</v>
      </c>
      <c r="E66" s="18">
        <f t="shared" si="11"/>
        <v>2898768.4925133344</v>
      </c>
      <c r="F66" s="18">
        <f>SUM(F67:F75)</f>
        <v>1178822.8615739916</v>
      </c>
      <c r="G66" s="18">
        <f t="shared" si="11"/>
        <v>1736087.7309393431</v>
      </c>
      <c r="H66" s="18">
        <f t="shared" ref="H66:J72" si="12">E66/B66*100</f>
        <v>102.21669114526313</v>
      </c>
      <c r="I66" s="18">
        <f t="shared" si="12"/>
        <v>104.81128702655553</v>
      </c>
      <c r="J66" s="18">
        <f t="shared" si="12"/>
        <v>100.50657393082891</v>
      </c>
    </row>
    <row r="67" spans="1:10" ht="31.5" x14ac:dyDescent="0.2">
      <c r="A67" s="15" t="s">
        <v>54</v>
      </c>
      <c r="B67" s="19">
        <v>30452.67337</v>
      </c>
      <c r="C67" s="19">
        <v>25155.47337</v>
      </c>
      <c r="D67" s="19">
        <v>5297.2</v>
      </c>
      <c r="E67" s="19">
        <v>31408.161609411047</v>
      </c>
      <c r="F67" s="19">
        <v>26002.812360066826</v>
      </c>
      <c r="G67" s="19">
        <v>5405.34924934422</v>
      </c>
      <c r="H67" s="18">
        <f t="shared" si="12"/>
        <v>103.13761694351713</v>
      </c>
      <c r="I67" s="18">
        <f t="shared" si="12"/>
        <v>103.36840805022318</v>
      </c>
      <c r="J67" s="18">
        <f t="shared" si="12"/>
        <v>102.04163047164955</v>
      </c>
    </row>
    <row r="68" spans="1:10" ht="47.25" x14ac:dyDescent="0.2">
      <c r="A68" s="15" t="s">
        <v>55</v>
      </c>
      <c r="B68" s="19">
        <v>234103.51368</v>
      </c>
      <c r="C68" s="19">
        <v>108686.46368</v>
      </c>
      <c r="D68" s="19">
        <v>125417.05</v>
      </c>
      <c r="E68" s="19">
        <v>241279.70776950894</v>
      </c>
      <c r="F68" s="19">
        <v>113948.88768825072</v>
      </c>
      <c r="G68" s="19">
        <v>127330.82008125824</v>
      </c>
      <c r="H68" s="18">
        <f t="shared" si="12"/>
        <v>103.06539358453124</v>
      </c>
      <c r="I68" s="18">
        <f t="shared" si="12"/>
        <v>104.84183938833873</v>
      </c>
      <c r="J68" s="18">
        <f t="shared" si="12"/>
        <v>101.52592496894022</v>
      </c>
    </row>
    <row r="69" spans="1:10" ht="47.25" x14ac:dyDescent="0.2">
      <c r="A69" s="15" t="s">
        <v>56</v>
      </c>
      <c r="B69" s="19">
        <v>847694.71776000003</v>
      </c>
      <c r="C69" s="19">
        <v>630979.71776000003</v>
      </c>
      <c r="D69" s="19">
        <v>216715</v>
      </c>
      <c r="E69" s="19">
        <v>875244.60399839561</v>
      </c>
      <c r="F69" s="19">
        <v>657049.04817359755</v>
      </c>
      <c r="G69" s="19">
        <v>218195.55582479801</v>
      </c>
      <c r="H69" s="18">
        <f t="shared" si="12"/>
        <v>103.24997733986064</v>
      </c>
      <c r="I69" s="18">
        <f t="shared" si="12"/>
        <v>104.1315639282582</v>
      </c>
      <c r="J69" s="18">
        <f t="shared" si="12"/>
        <v>100.68318105567127</v>
      </c>
    </row>
    <row r="70" spans="1:10" x14ac:dyDescent="0.2">
      <c r="A70" s="15" t="s">
        <v>57</v>
      </c>
      <c r="B70" s="19">
        <v>75011.755999999994</v>
      </c>
      <c r="C70" s="19">
        <v>603.5</v>
      </c>
      <c r="D70" s="19">
        <v>75011.755999999994</v>
      </c>
      <c r="E70" s="19">
        <v>75565.876709530625</v>
      </c>
      <c r="F70" s="19">
        <v>620</v>
      </c>
      <c r="G70" s="19">
        <v>75549.376709530625</v>
      </c>
      <c r="H70" s="18">
        <f t="shared" si="12"/>
        <v>100.73871182209177</v>
      </c>
      <c r="I70" s="18">
        <f t="shared" si="12"/>
        <v>102.73405136702569</v>
      </c>
      <c r="J70" s="18">
        <f t="shared" si="12"/>
        <v>100.71671526997798</v>
      </c>
    </row>
    <row r="71" spans="1:10" ht="31.5" x14ac:dyDescent="0.2">
      <c r="A71" s="15" t="s">
        <v>58</v>
      </c>
      <c r="B71" s="19">
        <v>252107.54213999998</v>
      </c>
      <c r="C71" s="19">
        <v>146654.32213999997</v>
      </c>
      <c r="D71" s="19">
        <v>105453.22</v>
      </c>
      <c r="E71" s="19">
        <v>259904.24923744317</v>
      </c>
      <c r="F71" s="19">
        <v>153838.41247930017</v>
      </c>
      <c r="G71" s="19">
        <v>106065.83675814301</v>
      </c>
      <c r="H71" s="18">
        <f t="shared" si="12"/>
        <v>103.09261160188279</v>
      </c>
      <c r="I71" s="18">
        <f t="shared" si="12"/>
        <v>104.89865571942849</v>
      </c>
      <c r="J71" s="18">
        <f t="shared" si="12"/>
        <v>100.58093698622289</v>
      </c>
    </row>
    <row r="72" spans="1:10" x14ac:dyDescent="0.2">
      <c r="A72" s="15" t="s">
        <v>59</v>
      </c>
      <c r="B72" s="19">
        <v>60199.538719999997</v>
      </c>
      <c r="C72" s="19">
        <v>24035.938719999998</v>
      </c>
      <c r="D72" s="19">
        <v>36163.599999999999</v>
      </c>
      <c r="E72" s="19">
        <v>61356.935404810836</v>
      </c>
      <c r="F72" s="19">
        <v>24884.677205226104</v>
      </c>
      <c r="G72" s="19">
        <v>36472.258199584736</v>
      </c>
      <c r="H72" s="18">
        <f t="shared" si="12"/>
        <v>101.92260058701466</v>
      </c>
      <c r="I72" s="18">
        <f t="shared" si="12"/>
        <v>103.53112268721121</v>
      </c>
      <c r="J72" s="18">
        <f t="shared" si="12"/>
        <v>100.85350518085792</v>
      </c>
    </row>
    <row r="73" spans="1:10" x14ac:dyDescent="0.2">
      <c r="A73" s="15" t="s">
        <v>60</v>
      </c>
      <c r="B73" s="19">
        <v>108170.9</v>
      </c>
      <c r="C73" s="19">
        <v>0</v>
      </c>
      <c r="D73" s="19">
        <v>108170.9</v>
      </c>
      <c r="E73" s="19">
        <v>108170.9</v>
      </c>
      <c r="F73" s="19">
        <v>0</v>
      </c>
      <c r="G73" s="19">
        <v>108170.9</v>
      </c>
      <c r="H73" s="18">
        <f t="shared" ref="H73:H104" si="13">E73/B73*100</f>
        <v>100</v>
      </c>
      <c r="I73" s="18"/>
      <c r="J73" s="18">
        <f t="shared" ref="J73:J100" si="14">G73/D73*100</f>
        <v>100</v>
      </c>
    </row>
    <row r="74" spans="1:10" x14ac:dyDescent="0.2">
      <c r="A74" s="15" t="s">
        <v>61</v>
      </c>
      <c r="B74" s="19">
        <v>71310.292220000003</v>
      </c>
      <c r="C74" s="19">
        <v>5072.6386999999995</v>
      </c>
      <c r="D74" s="19">
        <v>66237.653520000007</v>
      </c>
      <c r="E74" s="19">
        <v>74776.373061395003</v>
      </c>
      <c r="F74" s="19">
        <v>8538.7195413950012</v>
      </c>
      <c r="G74" s="19">
        <v>66237.653520000007</v>
      </c>
      <c r="H74" s="18">
        <f t="shared" si="13"/>
        <v>104.86056182563628</v>
      </c>
      <c r="I74" s="18">
        <f>F74/C74*100</f>
        <v>168.32895158480343</v>
      </c>
      <c r="J74" s="18">
        <f t="shared" si="14"/>
        <v>100</v>
      </c>
    </row>
    <row r="75" spans="1:10" x14ac:dyDescent="0.2">
      <c r="A75" s="15" t="s">
        <v>62</v>
      </c>
      <c r="B75" s="19">
        <v>1156854.2984500001</v>
      </c>
      <c r="C75" s="19">
        <v>183521.78844999999</v>
      </c>
      <c r="D75" s="19">
        <v>988871.11</v>
      </c>
      <c r="E75" s="19">
        <v>1171061.6847228394</v>
      </c>
      <c r="F75" s="19">
        <v>193940.30412615516</v>
      </c>
      <c r="G75" s="19">
        <v>992659.98059668404</v>
      </c>
      <c r="H75" s="18">
        <f t="shared" si="13"/>
        <v>101.22810506836298</v>
      </c>
      <c r="I75" s="18">
        <f>F75/C75*100</f>
        <v>105.67699114320351</v>
      </c>
      <c r="J75" s="18">
        <f t="shared" si="14"/>
        <v>100.38315110618248</v>
      </c>
    </row>
    <row r="76" spans="1:10" s="12" customFormat="1" x14ac:dyDescent="0.2">
      <c r="A76" s="14" t="s">
        <v>63</v>
      </c>
      <c r="B76" s="18">
        <f>B77</f>
        <v>19262.900000000001</v>
      </c>
      <c r="C76" s="18">
        <f t="shared" ref="C76:G76" si="15">C77</f>
        <v>35264.1</v>
      </c>
      <c r="D76" s="18">
        <f t="shared" si="15"/>
        <v>19262.900000000001</v>
      </c>
      <c r="E76" s="18">
        <f t="shared" si="15"/>
        <v>19262.900000000001</v>
      </c>
      <c r="F76" s="18">
        <f t="shared" si="15"/>
        <v>35264.1</v>
      </c>
      <c r="G76" s="18">
        <f t="shared" si="15"/>
        <v>19262.900000000001</v>
      </c>
      <c r="H76" s="18">
        <f t="shared" si="13"/>
        <v>100</v>
      </c>
      <c r="I76" s="18">
        <f>F76/C76*100</f>
        <v>100</v>
      </c>
      <c r="J76" s="18">
        <f t="shared" si="14"/>
        <v>100</v>
      </c>
    </row>
    <row r="77" spans="1:10" x14ac:dyDescent="0.2">
      <c r="A77" s="15" t="s">
        <v>64</v>
      </c>
      <c r="B77" s="19">
        <v>19262.900000000001</v>
      </c>
      <c r="C77" s="19">
        <v>35264.1</v>
      </c>
      <c r="D77" s="19">
        <v>19262.900000000001</v>
      </c>
      <c r="E77" s="19">
        <v>19262.900000000001</v>
      </c>
      <c r="F77" s="19">
        <v>35264.1</v>
      </c>
      <c r="G77" s="19">
        <v>19262.900000000001</v>
      </c>
      <c r="H77" s="18">
        <f t="shared" si="13"/>
        <v>100</v>
      </c>
      <c r="I77" s="18">
        <f>F77/C77*100</f>
        <v>100</v>
      </c>
      <c r="J77" s="18">
        <f t="shared" si="14"/>
        <v>100</v>
      </c>
    </row>
    <row r="78" spans="1:10" s="12" customFormat="1" ht="31.5" x14ac:dyDescent="0.2">
      <c r="A78" s="14" t="s">
        <v>65</v>
      </c>
      <c r="B78" s="18">
        <f>SUM(B79:B83)</f>
        <v>245695.30502000003</v>
      </c>
      <c r="C78" s="18">
        <f t="shared" ref="C78:G78" si="16">SUM(C79:C83)</f>
        <v>80334.477620000005</v>
      </c>
      <c r="D78" s="18">
        <f t="shared" si="16"/>
        <v>165615.82740000001</v>
      </c>
      <c r="E78" s="18">
        <f t="shared" si="16"/>
        <v>250912.79990408861</v>
      </c>
      <c r="F78" s="18">
        <f t="shared" si="16"/>
        <v>84160.554506784974</v>
      </c>
      <c r="G78" s="18">
        <f t="shared" si="16"/>
        <v>167007.24539730366</v>
      </c>
      <c r="H78" s="18">
        <f t="shared" si="13"/>
        <v>102.12356311963873</v>
      </c>
      <c r="I78" s="18">
        <f>F78/C78*100</f>
        <v>104.76268347058055</v>
      </c>
      <c r="J78" s="18">
        <f t="shared" si="14"/>
        <v>100.84014796118674</v>
      </c>
    </row>
    <row r="79" spans="1:10" x14ac:dyDescent="0.2">
      <c r="A79" s="15" t="s">
        <v>66</v>
      </c>
      <c r="B79" s="19">
        <v>36705.035000000003</v>
      </c>
      <c r="C79" s="19">
        <v>0</v>
      </c>
      <c r="D79" s="19">
        <v>36705.035000000003</v>
      </c>
      <c r="E79" s="19">
        <v>36705.035000000003</v>
      </c>
      <c r="F79" s="19">
        <v>0</v>
      </c>
      <c r="G79" s="19">
        <v>36705.035000000003</v>
      </c>
      <c r="H79" s="18">
        <f t="shared" si="13"/>
        <v>100</v>
      </c>
      <c r="I79" s="18"/>
      <c r="J79" s="18">
        <f t="shared" si="14"/>
        <v>100</v>
      </c>
    </row>
    <row r="80" spans="1:10" ht="31.5" x14ac:dyDescent="0.2">
      <c r="A80" s="15" t="s">
        <v>67</v>
      </c>
      <c r="B80" s="19">
        <v>162540.8751</v>
      </c>
      <c r="C80" s="19">
        <v>69442.981700000004</v>
      </c>
      <c r="D80" s="19">
        <v>93097.893400000001</v>
      </c>
      <c r="E80" s="19">
        <v>167018.71424431319</v>
      </c>
      <c r="F80" s="19">
        <v>72726.656573366068</v>
      </c>
      <c r="G80" s="19">
        <v>94292.057670947135</v>
      </c>
      <c r="H80" s="18">
        <f t="shared" si="13"/>
        <v>102.75490035448516</v>
      </c>
      <c r="I80" s="18">
        <f>F80/C80*100</f>
        <v>104.72859141842706</v>
      </c>
      <c r="J80" s="18">
        <f t="shared" si="14"/>
        <v>101.28269741380326</v>
      </c>
    </row>
    <row r="81" spans="1:10" x14ac:dyDescent="0.2">
      <c r="A81" s="15" t="s">
        <v>68</v>
      </c>
      <c r="B81" s="19">
        <v>15743.102000000001</v>
      </c>
      <c r="C81" s="19">
        <v>1049.902</v>
      </c>
      <c r="D81" s="19">
        <v>14693.2</v>
      </c>
      <c r="E81" s="19">
        <v>15743.102000000001</v>
      </c>
      <c r="F81" s="19">
        <v>1049.902</v>
      </c>
      <c r="G81" s="19">
        <v>14693.2</v>
      </c>
      <c r="H81" s="18">
        <f t="shared" si="13"/>
        <v>100</v>
      </c>
      <c r="I81" s="18">
        <f>F81/C81*100</f>
        <v>100</v>
      </c>
      <c r="J81" s="18">
        <f t="shared" si="14"/>
        <v>100</v>
      </c>
    </row>
    <row r="82" spans="1:10" x14ac:dyDescent="0.2">
      <c r="A82" s="15" t="s">
        <v>144</v>
      </c>
      <c r="B82" s="19">
        <v>130</v>
      </c>
      <c r="C82" s="19">
        <v>0</v>
      </c>
      <c r="D82" s="19">
        <v>130</v>
      </c>
      <c r="E82" s="19">
        <v>130</v>
      </c>
      <c r="F82" s="19">
        <v>0</v>
      </c>
      <c r="G82" s="19">
        <v>130</v>
      </c>
      <c r="H82" s="18">
        <f t="shared" si="13"/>
        <v>100</v>
      </c>
      <c r="I82" s="18"/>
      <c r="J82" s="18">
        <f t="shared" si="14"/>
        <v>100</v>
      </c>
    </row>
    <row r="83" spans="1:10" ht="31.5" x14ac:dyDescent="0.2">
      <c r="A83" s="15" t="s">
        <v>69</v>
      </c>
      <c r="B83" s="19">
        <v>30576.292920000004</v>
      </c>
      <c r="C83" s="19">
        <v>9841.5939199999993</v>
      </c>
      <c r="D83" s="19">
        <v>20989.699000000001</v>
      </c>
      <c r="E83" s="19">
        <v>31315.948659775408</v>
      </c>
      <c r="F83" s="19">
        <v>10383.99593341891</v>
      </c>
      <c r="G83" s="19">
        <v>21186.952726356496</v>
      </c>
      <c r="H83" s="18">
        <f t="shared" si="13"/>
        <v>102.41904975763623</v>
      </c>
      <c r="I83" s="18">
        <f>F83/C83*100</f>
        <v>105.51132283884061</v>
      </c>
      <c r="J83" s="18">
        <f t="shared" si="14"/>
        <v>100.93976443567149</v>
      </c>
    </row>
    <row r="84" spans="1:10" s="12" customFormat="1" x14ac:dyDescent="0.2">
      <c r="A84" s="14" t="s">
        <v>70</v>
      </c>
      <c r="B84" s="18">
        <f>SUM(B85:B94)</f>
        <v>10893975.06529</v>
      </c>
      <c r="C84" s="18">
        <f t="shared" ref="C84:G84" si="17">SUM(C85:C94)</f>
        <v>1150739.1808200001</v>
      </c>
      <c r="D84" s="18">
        <f t="shared" si="17"/>
        <v>10446967.218180001</v>
      </c>
      <c r="E84" s="18">
        <f t="shared" si="17"/>
        <v>11054489.884127695</v>
      </c>
      <c r="F84" s="18">
        <f>SUM(F85:F94)</f>
        <v>1167280.7803606528</v>
      </c>
      <c r="G84" s="18">
        <f t="shared" si="17"/>
        <v>10590940.437477045</v>
      </c>
      <c r="H84" s="18">
        <f t="shared" si="13"/>
        <v>101.47342744843544</v>
      </c>
      <c r="I84" s="18">
        <f>F84/C84*100</f>
        <v>101.4374759994585</v>
      </c>
      <c r="J84" s="18">
        <f t="shared" si="14"/>
        <v>101.37813411576997</v>
      </c>
    </row>
    <row r="85" spans="1:10" x14ac:dyDescent="0.2">
      <c r="A85" s="15" t="s">
        <v>71</v>
      </c>
      <c r="B85" s="19">
        <v>295932.40100000001</v>
      </c>
      <c r="C85" s="19">
        <v>195</v>
      </c>
      <c r="D85" s="19">
        <v>295737.40100000001</v>
      </c>
      <c r="E85" s="19">
        <v>297543.66424911976</v>
      </c>
      <c r="F85" s="19">
        <v>210</v>
      </c>
      <c r="G85" s="19">
        <v>297333.66424911976</v>
      </c>
      <c r="H85" s="18">
        <f t="shared" si="13"/>
        <v>100.54447003561458</v>
      </c>
      <c r="I85" s="18">
        <f>F85/C85*100</f>
        <v>107.69230769230769</v>
      </c>
      <c r="J85" s="18">
        <f t="shared" si="14"/>
        <v>100.53975697484397</v>
      </c>
    </row>
    <row r="86" spans="1:10" x14ac:dyDescent="0.2">
      <c r="A86" s="16" t="s">
        <v>72</v>
      </c>
      <c r="B86" s="19">
        <v>3656075.45</v>
      </c>
      <c r="C86" s="19">
        <v>0</v>
      </c>
      <c r="D86" s="19">
        <v>3656075.45</v>
      </c>
      <c r="E86" s="19">
        <v>3792075.45</v>
      </c>
      <c r="F86" s="19">
        <v>0</v>
      </c>
      <c r="G86" s="19">
        <f>3656075.45+136000</f>
        <v>3792075.45</v>
      </c>
      <c r="H86" s="18">
        <f t="shared" si="13"/>
        <v>103.71983570525056</v>
      </c>
      <c r="I86" s="18"/>
      <c r="J86" s="18">
        <f t="shared" si="14"/>
        <v>103.71983570525056</v>
      </c>
    </row>
    <row r="87" spans="1:10" x14ac:dyDescent="0.2">
      <c r="A87" s="15" t="s">
        <v>73</v>
      </c>
      <c r="B87" s="19">
        <v>988070.58714999992</v>
      </c>
      <c r="C87" s="19">
        <v>71437.410730000003</v>
      </c>
      <c r="D87" s="19">
        <v>944054.17641999992</v>
      </c>
      <c r="E87" s="19">
        <v>998558.37880908488</v>
      </c>
      <c r="F87" s="19">
        <v>79128.285019616203</v>
      </c>
      <c r="G87" s="19">
        <v>946851.09378946864</v>
      </c>
      <c r="H87" s="18">
        <f t="shared" si="13"/>
        <v>101.06144154025839</v>
      </c>
      <c r="I87" s="18">
        <f>F87/C87*100</f>
        <v>110.76589172399333</v>
      </c>
      <c r="J87" s="18">
        <f t="shared" si="14"/>
        <v>100.29626661682438</v>
      </c>
    </row>
    <row r="88" spans="1:10" x14ac:dyDescent="0.2">
      <c r="A88" s="15" t="s">
        <v>74</v>
      </c>
      <c r="B88" s="19">
        <v>28104.553</v>
      </c>
      <c r="C88" s="19">
        <v>0</v>
      </c>
      <c r="D88" s="19">
        <v>28104.553</v>
      </c>
      <c r="E88" s="19">
        <v>28104.553</v>
      </c>
      <c r="F88" s="19">
        <v>0</v>
      </c>
      <c r="G88" s="19">
        <v>28104.553</v>
      </c>
      <c r="H88" s="18">
        <f t="shared" si="13"/>
        <v>100</v>
      </c>
      <c r="I88" s="18"/>
      <c r="J88" s="18">
        <f t="shared" si="14"/>
        <v>100</v>
      </c>
    </row>
    <row r="89" spans="1:10" x14ac:dyDescent="0.2">
      <c r="A89" s="15" t="s">
        <v>75</v>
      </c>
      <c r="B89" s="19">
        <v>577125.4</v>
      </c>
      <c r="C89" s="19">
        <v>0</v>
      </c>
      <c r="D89" s="19">
        <v>577125.4</v>
      </c>
      <c r="E89" s="19">
        <v>577125.4</v>
      </c>
      <c r="F89" s="19">
        <v>0</v>
      </c>
      <c r="G89" s="19">
        <v>577125.4</v>
      </c>
      <c r="H89" s="18">
        <f t="shared" si="13"/>
        <v>100</v>
      </c>
      <c r="I89" s="18"/>
      <c r="J89" s="18">
        <f t="shared" si="14"/>
        <v>100</v>
      </c>
    </row>
    <row r="90" spans="1:10" x14ac:dyDescent="0.2">
      <c r="A90" s="15" t="s">
        <v>76</v>
      </c>
      <c r="B90" s="19">
        <v>505332.87650999997</v>
      </c>
      <c r="C90" s="19">
        <v>58827.22651</v>
      </c>
      <c r="D90" s="19">
        <v>446505.65</v>
      </c>
      <c r="E90" s="19">
        <v>510439.15296590695</v>
      </c>
      <c r="F90" s="19">
        <v>62571.745049933903</v>
      </c>
      <c r="G90" s="19">
        <v>447867.4079159731</v>
      </c>
      <c r="H90" s="18">
        <f t="shared" si="13"/>
        <v>101.0104777846976</v>
      </c>
      <c r="I90" s="18"/>
      <c r="J90" s="18">
        <f t="shared" si="14"/>
        <v>100.30498111635835</v>
      </c>
    </row>
    <row r="91" spans="1:10" x14ac:dyDescent="0.2">
      <c r="A91" s="15" t="s">
        <v>77</v>
      </c>
      <c r="B91" s="19">
        <v>3244528.6008800003</v>
      </c>
      <c r="C91" s="19">
        <v>822344.8968300001</v>
      </c>
      <c r="D91" s="19">
        <v>3076499.4377600001</v>
      </c>
      <c r="E91" s="19">
        <v>3244528.6008800003</v>
      </c>
      <c r="F91" s="19">
        <v>822344.8968300001</v>
      </c>
      <c r="G91" s="19">
        <v>3076499.4377600001</v>
      </c>
      <c r="H91" s="18">
        <f t="shared" si="13"/>
        <v>100</v>
      </c>
      <c r="I91" s="18">
        <f>F91/C91*100</f>
        <v>100</v>
      </c>
      <c r="J91" s="18">
        <f t="shared" si="14"/>
        <v>100</v>
      </c>
    </row>
    <row r="92" spans="1:10" x14ac:dyDescent="0.2">
      <c r="A92" s="15" t="s">
        <v>78</v>
      </c>
      <c r="B92" s="19">
        <v>150824.25599999999</v>
      </c>
      <c r="C92" s="19">
        <v>0</v>
      </c>
      <c r="D92" s="19">
        <v>150824.25599999999</v>
      </c>
      <c r="E92" s="19">
        <v>151191.03276623608</v>
      </c>
      <c r="F92" s="19">
        <v>0</v>
      </c>
      <c r="G92" s="19">
        <v>151191.03276623608</v>
      </c>
      <c r="H92" s="18">
        <f t="shared" si="13"/>
        <v>100.24318155180296</v>
      </c>
      <c r="I92" s="18"/>
      <c r="J92" s="18">
        <f t="shared" si="14"/>
        <v>100.24318155180296</v>
      </c>
    </row>
    <row r="93" spans="1:10" ht="31.5" x14ac:dyDescent="0.2">
      <c r="A93" s="15" t="s">
        <v>139</v>
      </c>
      <c r="B93" s="19">
        <v>18780</v>
      </c>
      <c r="C93" s="19">
        <v>0</v>
      </c>
      <c r="D93" s="19">
        <v>18780</v>
      </c>
      <c r="E93" s="19">
        <v>18780</v>
      </c>
      <c r="F93" s="19">
        <v>0</v>
      </c>
      <c r="G93" s="19">
        <v>18780</v>
      </c>
      <c r="H93" s="18">
        <f t="shared" si="13"/>
        <v>100</v>
      </c>
      <c r="I93" s="18"/>
      <c r="J93" s="18">
        <f t="shared" si="14"/>
        <v>100</v>
      </c>
    </row>
    <row r="94" spans="1:10" x14ac:dyDescent="0.2">
      <c r="A94" s="15" t="s">
        <v>79</v>
      </c>
      <c r="B94" s="19">
        <v>1429200.9407500001</v>
      </c>
      <c r="C94" s="19">
        <v>197934.64675000001</v>
      </c>
      <c r="D94" s="19">
        <v>1253260.8940000001</v>
      </c>
      <c r="E94" s="19">
        <v>1436143.6514573474</v>
      </c>
      <c r="F94" s="19">
        <v>203025.85346110267</v>
      </c>
      <c r="G94" s="19">
        <v>1255112.3979962447</v>
      </c>
      <c r="H94" s="18">
        <f t="shared" si="13"/>
        <v>100.48577568831602</v>
      </c>
      <c r="I94" s="18">
        <f>F94/C94*100</f>
        <v>102.57216550750363</v>
      </c>
      <c r="J94" s="18">
        <f t="shared" si="14"/>
        <v>100.14773492136464</v>
      </c>
    </row>
    <row r="95" spans="1:10" s="12" customFormat="1" x14ac:dyDescent="0.2">
      <c r="A95" s="14" t="s">
        <v>80</v>
      </c>
      <c r="B95" s="18">
        <f>SUM(B96:B99)</f>
        <v>2707604.0211499999</v>
      </c>
      <c r="C95" s="18">
        <f t="shared" ref="C95:G95" si="18">SUM(C96:C99)</f>
        <v>665206.68109000009</v>
      </c>
      <c r="D95" s="18">
        <f t="shared" si="18"/>
        <v>2346673.3394400002</v>
      </c>
      <c r="E95" s="18">
        <f t="shared" si="18"/>
        <v>2709239.3110648533</v>
      </c>
      <c r="F95" s="18">
        <f t="shared" si="18"/>
        <v>666841.97100485361</v>
      </c>
      <c r="G95" s="18">
        <f t="shared" si="18"/>
        <v>2346673.3394400002</v>
      </c>
      <c r="H95" s="18">
        <f t="shared" si="13"/>
        <v>100.06039619907784</v>
      </c>
      <c r="I95" s="18">
        <f>F95/C95*100</f>
        <v>100.245831853669</v>
      </c>
      <c r="J95" s="18">
        <f t="shared" si="14"/>
        <v>100</v>
      </c>
    </row>
    <row r="96" spans="1:10" x14ac:dyDescent="0.2">
      <c r="A96" s="15" t="s">
        <v>81</v>
      </c>
      <c r="B96" s="19">
        <v>1435310.4869900001</v>
      </c>
      <c r="C96" s="19">
        <v>87453.269750000007</v>
      </c>
      <c r="D96" s="19">
        <v>1416210.0042399999</v>
      </c>
      <c r="E96" s="19">
        <v>1435310.4869900001</v>
      </c>
      <c r="F96" s="19">
        <v>87453.269750000007</v>
      </c>
      <c r="G96" s="19">
        <v>1416210.0042399999</v>
      </c>
      <c r="H96" s="18">
        <f t="shared" si="13"/>
        <v>100</v>
      </c>
      <c r="I96" s="18">
        <f>F96/C96*100</f>
        <v>100</v>
      </c>
      <c r="J96" s="18">
        <f t="shared" si="14"/>
        <v>100</v>
      </c>
    </row>
    <row r="97" spans="1:10" x14ac:dyDescent="0.2">
      <c r="A97" s="15" t="s">
        <v>82</v>
      </c>
      <c r="B97" s="19">
        <v>676808.15808000008</v>
      </c>
      <c r="C97" s="19">
        <v>59352.812079999996</v>
      </c>
      <c r="D97" s="19">
        <v>632283.446</v>
      </c>
      <c r="E97" s="19">
        <v>676808.15808000008</v>
      </c>
      <c r="F97" s="19">
        <v>59352.812079999996</v>
      </c>
      <c r="G97" s="19">
        <v>632283.446</v>
      </c>
      <c r="H97" s="18">
        <f t="shared" si="13"/>
        <v>100</v>
      </c>
      <c r="I97" s="18">
        <f>F97/C97*100</f>
        <v>100</v>
      </c>
      <c r="J97" s="18">
        <f t="shared" si="14"/>
        <v>100</v>
      </c>
    </row>
    <row r="98" spans="1:10" x14ac:dyDescent="0.2">
      <c r="A98" s="15" t="s">
        <v>83</v>
      </c>
      <c r="B98" s="19">
        <v>521753.20470999996</v>
      </c>
      <c r="C98" s="19">
        <v>505764.59689000004</v>
      </c>
      <c r="D98" s="19">
        <v>237083.72019999998</v>
      </c>
      <c r="E98" s="19">
        <v>521753.20470999996</v>
      </c>
      <c r="F98" s="19">
        <v>505764.59689000004</v>
      </c>
      <c r="G98" s="19">
        <v>237083.72019999998</v>
      </c>
      <c r="H98" s="18">
        <f t="shared" si="13"/>
        <v>100</v>
      </c>
      <c r="I98" s="18">
        <f>F98/C98*100</f>
        <v>100</v>
      </c>
      <c r="J98" s="18">
        <f t="shared" si="14"/>
        <v>100</v>
      </c>
    </row>
    <row r="99" spans="1:10" x14ac:dyDescent="0.2">
      <c r="A99" s="15" t="s">
        <v>84</v>
      </c>
      <c r="B99" s="19">
        <v>73732.171370000011</v>
      </c>
      <c r="C99" s="19">
        <v>12636.002369999998</v>
      </c>
      <c r="D99" s="19">
        <v>61096.169000000002</v>
      </c>
      <c r="E99" s="19">
        <v>75367.461284853547</v>
      </c>
      <c r="F99" s="19">
        <v>14271.292284853533</v>
      </c>
      <c r="G99" s="19">
        <v>61096.169000000002</v>
      </c>
      <c r="H99" s="18">
        <f t="shared" si="13"/>
        <v>102.21787841652919</v>
      </c>
      <c r="I99" s="18"/>
      <c r="J99" s="18">
        <f t="shared" si="14"/>
        <v>100</v>
      </c>
    </row>
    <row r="100" spans="1:10" s="12" customFormat="1" x14ac:dyDescent="0.2">
      <c r="A100" s="14" t="s">
        <v>85</v>
      </c>
      <c r="B100" s="18">
        <f>SUM(B101:B103)</f>
        <v>72835.711650000012</v>
      </c>
      <c r="C100" s="18">
        <f t="shared" ref="C100:G100" si="19">SUM(C101:C103)</f>
        <v>10713.3</v>
      </c>
      <c r="D100" s="18">
        <f t="shared" si="19"/>
        <v>72319.711650000012</v>
      </c>
      <c r="E100" s="18">
        <f t="shared" si="19"/>
        <v>74065.647456808161</v>
      </c>
      <c r="F100" s="18">
        <f t="shared" si="19"/>
        <v>11615.232645302431</v>
      </c>
      <c r="G100" s="18">
        <f t="shared" si="19"/>
        <v>72647.714811505735</v>
      </c>
      <c r="H100" s="18">
        <f t="shared" si="13"/>
        <v>101.68864390687689</v>
      </c>
      <c r="I100" s="18">
        <f>F100/C100*100</f>
        <v>108.41881255357761</v>
      </c>
      <c r="J100" s="18">
        <f t="shared" si="14"/>
        <v>100.45354600291154</v>
      </c>
    </row>
    <row r="101" spans="1:10" x14ac:dyDescent="0.2">
      <c r="A101" s="15" t="s">
        <v>145</v>
      </c>
      <c r="B101" s="19">
        <v>6</v>
      </c>
      <c r="C101" s="19">
        <v>6</v>
      </c>
      <c r="D101" s="19">
        <v>0</v>
      </c>
      <c r="E101" s="19">
        <v>6</v>
      </c>
      <c r="F101" s="19">
        <v>6</v>
      </c>
      <c r="G101" s="19">
        <v>0</v>
      </c>
      <c r="H101" s="18">
        <f t="shared" si="13"/>
        <v>100</v>
      </c>
      <c r="I101" s="18"/>
      <c r="J101" s="18"/>
    </row>
    <row r="102" spans="1:10" ht="31.5" x14ac:dyDescent="0.2">
      <c r="A102" s="15" t="s">
        <v>86</v>
      </c>
      <c r="B102" s="19">
        <v>70429.711650000012</v>
      </c>
      <c r="C102" s="19">
        <v>8307.2999999999993</v>
      </c>
      <c r="D102" s="19">
        <v>72319.711650000012</v>
      </c>
      <c r="E102" s="19">
        <v>71659.647456808161</v>
      </c>
      <c r="F102" s="19">
        <v>9209.2326453024307</v>
      </c>
      <c r="G102" s="19">
        <v>72647.714811505735</v>
      </c>
      <c r="H102" s="18">
        <f t="shared" si="13"/>
        <v>101.74633088506782</v>
      </c>
      <c r="I102" s="18">
        <f>F102/C102*100</f>
        <v>110.85710935324873</v>
      </c>
      <c r="J102" s="18">
        <f>G102/D102*100</f>
        <v>100.45354600291154</v>
      </c>
    </row>
    <row r="103" spans="1:10" x14ac:dyDescent="0.2">
      <c r="A103" s="15" t="s">
        <v>146</v>
      </c>
      <c r="B103" s="19">
        <v>2400</v>
      </c>
      <c r="C103" s="19">
        <v>2400</v>
      </c>
      <c r="D103" s="19">
        <v>0</v>
      </c>
      <c r="E103" s="19">
        <v>2400</v>
      </c>
      <c r="F103" s="19">
        <v>2400</v>
      </c>
      <c r="G103" s="19">
        <v>0</v>
      </c>
      <c r="H103" s="18">
        <f t="shared" si="13"/>
        <v>100</v>
      </c>
      <c r="I103" s="18"/>
      <c r="J103" s="18"/>
    </row>
    <row r="104" spans="1:10" s="12" customFormat="1" x14ac:dyDescent="0.2">
      <c r="A104" s="14" t="s">
        <v>87</v>
      </c>
      <c r="B104" s="18">
        <f>SUM(B105:B112)</f>
        <v>13112988.590129999</v>
      </c>
      <c r="C104" s="18">
        <f t="shared" ref="C104:G104" si="20">SUM(C105:C112)</f>
        <v>9562084.1934999991</v>
      </c>
      <c r="D104" s="18">
        <f t="shared" si="20"/>
        <v>10744881.98638</v>
      </c>
      <c r="E104" s="18">
        <f t="shared" si="20"/>
        <v>13568212.704562582</v>
      </c>
      <c r="F104" s="18">
        <f t="shared" si="20"/>
        <v>9961973.9340619761</v>
      </c>
      <c r="G104" s="18">
        <f t="shared" si="20"/>
        <v>10800216.360250607</v>
      </c>
      <c r="H104" s="18">
        <f t="shared" si="13"/>
        <v>103.47155121278169</v>
      </c>
      <c r="I104" s="18">
        <f t="shared" ref="I104:J107" si="21">F104/C104*100</f>
        <v>104.18203534365247</v>
      </c>
      <c r="J104" s="18">
        <f t="shared" si="21"/>
        <v>100.5149835423111</v>
      </c>
    </row>
    <row r="105" spans="1:10" x14ac:dyDescent="0.2">
      <c r="A105" s="15" t="s">
        <v>88</v>
      </c>
      <c r="B105" s="19">
        <v>3438480.7051500003</v>
      </c>
      <c r="C105" s="19">
        <v>2740713.2716999999</v>
      </c>
      <c r="D105" s="19">
        <v>2570326.53345</v>
      </c>
      <c r="E105" s="19">
        <v>3515993.9548575217</v>
      </c>
      <c r="F105" s="19">
        <f>2740713.2717+40000</f>
        <v>2780713.2716999999</v>
      </c>
      <c r="G105" s="19">
        <v>2607839.7831575214</v>
      </c>
      <c r="H105" s="18">
        <f t="shared" ref="H105:H141" si="22">E105/B105*100</f>
        <v>102.25428776120296</v>
      </c>
      <c r="I105" s="18">
        <f t="shared" si="21"/>
        <v>101.45947408702074</v>
      </c>
      <c r="J105" s="18">
        <f t="shared" si="21"/>
        <v>101.45947408702074</v>
      </c>
    </row>
    <row r="106" spans="1:10" x14ac:dyDescent="0.2">
      <c r="A106" s="15" t="s">
        <v>89</v>
      </c>
      <c r="B106" s="19">
        <v>6970969.2158999993</v>
      </c>
      <c r="C106" s="19">
        <v>5774301.1172399996</v>
      </c>
      <c r="D106" s="19">
        <v>6454963.9571000002</v>
      </c>
      <c r="E106" s="19">
        <v>7330071.3902953789</v>
      </c>
      <c r="F106" s="19">
        <f>6096302.13836504+20000</f>
        <v>6116302.1383650396</v>
      </c>
      <c r="G106" s="19">
        <v>6472065.1103703398</v>
      </c>
      <c r="H106" s="18">
        <f t="shared" si="22"/>
        <v>105.15139521167742</v>
      </c>
      <c r="I106" s="18">
        <f t="shared" si="21"/>
        <v>105.92281237471228</v>
      </c>
      <c r="J106" s="18">
        <f t="shared" si="21"/>
        <v>100.26493026737245</v>
      </c>
    </row>
    <row r="107" spans="1:10" x14ac:dyDescent="0.2">
      <c r="A107" s="15" t="s">
        <v>90</v>
      </c>
      <c r="B107" s="19">
        <v>809401.13010000007</v>
      </c>
      <c r="C107" s="19">
        <v>654485.30641000008</v>
      </c>
      <c r="D107" s="19">
        <v>200622.95499999999</v>
      </c>
      <c r="E107" s="19">
        <v>810001.13009999995</v>
      </c>
      <c r="F107" s="19">
        <f>654485.30641+600</f>
        <v>655085.30640999996</v>
      </c>
      <c r="G107" s="19">
        <v>200622.95499999999</v>
      </c>
      <c r="H107" s="18">
        <f t="shared" si="22"/>
        <v>100.07412888093272</v>
      </c>
      <c r="I107" s="18">
        <f t="shared" si="21"/>
        <v>100.09167509096437</v>
      </c>
      <c r="J107" s="18">
        <f t="shared" si="21"/>
        <v>100</v>
      </c>
    </row>
    <row r="108" spans="1:10" x14ac:dyDescent="0.2">
      <c r="A108" s="15" t="s">
        <v>91</v>
      </c>
      <c r="B108" s="19">
        <v>809879.90133000002</v>
      </c>
      <c r="C108" s="19">
        <v>0</v>
      </c>
      <c r="D108" s="19">
        <v>809879.90133000002</v>
      </c>
      <c r="E108" s="19">
        <v>809879.90133000002</v>
      </c>
      <c r="F108" s="19">
        <v>0</v>
      </c>
      <c r="G108" s="19">
        <v>809879.90133000002</v>
      </c>
      <c r="H108" s="18">
        <f t="shared" si="22"/>
        <v>100</v>
      </c>
      <c r="I108" s="18"/>
      <c r="J108" s="18">
        <f t="shared" ref="J108:J122" si="23">G108/D108*100</f>
        <v>100</v>
      </c>
    </row>
    <row r="109" spans="1:10" ht="31.5" x14ac:dyDescent="0.2">
      <c r="A109" s="15" t="s">
        <v>92</v>
      </c>
      <c r="B109" s="19">
        <v>43523.4</v>
      </c>
      <c r="C109" s="19">
        <v>23.4</v>
      </c>
      <c r="D109" s="19">
        <v>43500</v>
      </c>
      <c r="E109" s="19">
        <v>43523.4</v>
      </c>
      <c r="F109" s="19">
        <v>23.4</v>
      </c>
      <c r="G109" s="19">
        <v>43500</v>
      </c>
      <c r="H109" s="18">
        <f t="shared" si="22"/>
        <v>100</v>
      </c>
      <c r="I109" s="18">
        <f>F109/C109*100</f>
        <v>100</v>
      </c>
      <c r="J109" s="18">
        <f t="shared" si="23"/>
        <v>100</v>
      </c>
    </row>
    <row r="110" spans="1:10" x14ac:dyDescent="0.2">
      <c r="A110" s="15" t="s">
        <v>93</v>
      </c>
      <c r="B110" s="19">
        <v>52693.547100000003</v>
      </c>
      <c r="C110" s="19">
        <v>18556.230600000003</v>
      </c>
      <c r="D110" s="19">
        <v>42484.616499999996</v>
      </c>
      <c r="E110" s="19">
        <v>52693.547100000003</v>
      </c>
      <c r="F110" s="19">
        <v>18556.230600000003</v>
      </c>
      <c r="G110" s="19">
        <v>42484.616499999996</v>
      </c>
      <c r="H110" s="18">
        <f t="shared" si="22"/>
        <v>100</v>
      </c>
      <c r="I110" s="18">
        <f>F110/C110*100</f>
        <v>100</v>
      </c>
      <c r="J110" s="18">
        <f t="shared" si="23"/>
        <v>100</v>
      </c>
    </row>
    <row r="111" spans="1:10" x14ac:dyDescent="0.2">
      <c r="A111" s="15" t="s">
        <v>94</v>
      </c>
      <c r="B111" s="19">
        <v>39176.17</v>
      </c>
      <c r="C111" s="19">
        <v>0</v>
      </c>
      <c r="D111" s="19">
        <v>39176.17</v>
      </c>
      <c r="E111" s="19">
        <v>39176.17</v>
      </c>
      <c r="F111" s="19">
        <v>0</v>
      </c>
      <c r="G111" s="19">
        <v>39176.17</v>
      </c>
      <c r="H111" s="18">
        <f t="shared" si="22"/>
        <v>100</v>
      </c>
      <c r="I111" s="18"/>
      <c r="J111" s="18">
        <f t="shared" si="23"/>
        <v>100</v>
      </c>
    </row>
    <row r="112" spans="1:10" x14ac:dyDescent="0.2">
      <c r="A112" s="15" t="s">
        <v>95</v>
      </c>
      <c r="B112" s="19">
        <v>948864.5205499999</v>
      </c>
      <c r="C112" s="19">
        <v>374004.86755000002</v>
      </c>
      <c r="D112" s="19">
        <v>583927.853</v>
      </c>
      <c r="E112" s="19">
        <v>966873.21087968233</v>
      </c>
      <c r="F112" s="19">
        <f>396984.620576936-5691.03359</f>
        <v>391293.58698693599</v>
      </c>
      <c r="G112" s="19">
        <v>584647.82389274647</v>
      </c>
      <c r="H112" s="18">
        <f t="shared" si="22"/>
        <v>101.89792008655185</v>
      </c>
      <c r="I112" s="18">
        <f>F112/C112*100</f>
        <v>104.62259209357072</v>
      </c>
      <c r="J112" s="18">
        <f t="shared" si="23"/>
        <v>100.12329791926307</v>
      </c>
    </row>
    <row r="113" spans="1:10" s="12" customFormat="1" x14ac:dyDescent="0.2">
      <c r="A113" s="14" t="s">
        <v>96</v>
      </c>
      <c r="B113" s="18">
        <f>SUM(B114:B115)</f>
        <v>1909686.0866400001</v>
      </c>
      <c r="C113" s="18">
        <f t="shared" ref="C113:G113" si="24">SUM(C114:C115)</f>
        <v>999307.27269000001</v>
      </c>
      <c r="D113" s="18">
        <f t="shared" si="24"/>
        <v>928974.21412999998</v>
      </c>
      <c r="E113" s="18">
        <f t="shared" si="24"/>
        <v>2046468.2987829421</v>
      </c>
      <c r="F113" s="18">
        <f t="shared" si="24"/>
        <v>1058078.0288885438</v>
      </c>
      <c r="G113" s="18">
        <f t="shared" si="24"/>
        <v>1006985.6700743984</v>
      </c>
      <c r="H113" s="18">
        <f t="shared" si="22"/>
        <v>107.16254954674795</v>
      </c>
      <c r="I113" s="18">
        <f>F113/C113*100</f>
        <v>105.8811496528331</v>
      </c>
      <c r="J113" s="18">
        <f t="shared" si="23"/>
        <v>108.39759110186471</v>
      </c>
    </row>
    <row r="114" spans="1:10" x14ac:dyDescent="0.2">
      <c r="A114" s="15" t="s">
        <v>97</v>
      </c>
      <c r="B114" s="19">
        <v>1468731.28917</v>
      </c>
      <c r="C114" s="19">
        <v>634058.33322000003</v>
      </c>
      <c r="D114" s="19">
        <v>853268.35612999997</v>
      </c>
      <c r="E114" s="19">
        <v>1604148.4524538978</v>
      </c>
      <c r="F114" s="19">
        <v>691828.07609606802</v>
      </c>
      <c r="G114" s="19">
        <v>930915.77653782989</v>
      </c>
      <c r="H114" s="18">
        <f t="shared" si="22"/>
        <v>109.2200094246255</v>
      </c>
      <c r="I114" s="18">
        <f>F114/C114*100</f>
        <v>109.11110852887782</v>
      </c>
      <c r="J114" s="18">
        <f t="shared" si="23"/>
        <v>109.1</v>
      </c>
    </row>
    <row r="115" spans="1:10" x14ac:dyDescent="0.2">
      <c r="A115" s="15" t="s">
        <v>98</v>
      </c>
      <c r="B115" s="19">
        <v>440954.79747000005</v>
      </c>
      <c r="C115" s="19">
        <v>365248.93947000004</v>
      </c>
      <c r="D115" s="19">
        <v>75705.857999999993</v>
      </c>
      <c r="E115" s="19">
        <v>442319.84632904432</v>
      </c>
      <c r="F115" s="19">
        <v>366249.95279247576</v>
      </c>
      <c r="G115" s="19">
        <v>76069.893536568561</v>
      </c>
      <c r="H115" s="18">
        <f t="shared" si="22"/>
        <v>100.30956661927171</v>
      </c>
      <c r="I115" s="18">
        <f>F115/C115*100</f>
        <v>100.27406330704977</v>
      </c>
      <c r="J115" s="18">
        <f t="shared" si="23"/>
        <v>100.48085517578913</v>
      </c>
    </row>
    <row r="116" spans="1:10" s="12" customFormat="1" x14ac:dyDescent="0.2">
      <c r="A116" s="14" t="s">
        <v>99</v>
      </c>
      <c r="B116" s="18">
        <f>SUM(B117:B124)</f>
        <v>4894771.8853099998</v>
      </c>
      <c r="C116" s="18">
        <f t="shared" ref="C116:G116" si="25">SUM(C117:C124)</f>
        <v>22783.230640000002</v>
      </c>
      <c r="D116" s="18">
        <f t="shared" si="25"/>
        <v>4871988.6546700001</v>
      </c>
      <c r="E116" s="18">
        <f t="shared" si="25"/>
        <v>4895662.1972802319</v>
      </c>
      <c r="F116" s="18">
        <f t="shared" si="25"/>
        <v>23436.111405004551</v>
      </c>
      <c r="G116" s="18">
        <f t="shared" si="25"/>
        <v>4872226.085875228</v>
      </c>
      <c r="H116" s="18">
        <f t="shared" si="22"/>
        <v>100.01818903906235</v>
      </c>
      <c r="I116" s="18">
        <f>F116/C116*100</f>
        <v>102.86561978553779</v>
      </c>
      <c r="J116" s="18">
        <f t="shared" si="23"/>
        <v>100.00487339405031</v>
      </c>
    </row>
    <row r="117" spans="1:10" x14ac:dyDescent="0.2">
      <c r="A117" s="15" t="s">
        <v>100</v>
      </c>
      <c r="B117" s="19">
        <v>2678729.8621300003</v>
      </c>
      <c r="C117" s="19">
        <v>0</v>
      </c>
      <c r="D117" s="19">
        <v>2678729.8621300003</v>
      </c>
      <c r="E117" s="19">
        <v>2678729.8621300003</v>
      </c>
      <c r="F117" s="19">
        <v>0</v>
      </c>
      <c r="G117" s="19">
        <v>2678729.8621300003</v>
      </c>
      <c r="H117" s="18">
        <f t="shared" si="22"/>
        <v>100</v>
      </c>
      <c r="I117" s="18"/>
      <c r="J117" s="18">
        <f t="shared" si="23"/>
        <v>100</v>
      </c>
    </row>
    <row r="118" spans="1:10" x14ac:dyDescent="0.2">
      <c r="A118" s="15" t="s">
        <v>101</v>
      </c>
      <c r="B118" s="19">
        <v>192997.41759999999</v>
      </c>
      <c r="C118" s="19">
        <v>11.6</v>
      </c>
      <c r="D118" s="19">
        <v>192985.81759999998</v>
      </c>
      <c r="E118" s="19">
        <v>192997.41759999999</v>
      </c>
      <c r="F118" s="19">
        <v>11.6</v>
      </c>
      <c r="G118" s="19">
        <v>192985.81759999998</v>
      </c>
      <c r="H118" s="18">
        <f t="shared" si="22"/>
        <v>100</v>
      </c>
      <c r="I118" s="18"/>
      <c r="J118" s="18">
        <f t="shared" si="23"/>
        <v>100</v>
      </c>
    </row>
    <row r="119" spans="1:10" x14ac:dyDescent="0.2">
      <c r="A119" s="15" t="s">
        <v>102</v>
      </c>
      <c r="B119" s="19">
        <v>16731.7</v>
      </c>
      <c r="C119" s="19">
        <v>0</v>
      </c>
      <c r="D119" s="19">
        <v>16731.7</v>
      </c>
      <c r="E119" s="19">
        <v>16731.7</v>
      </c>
      <c r="F119" s="19">
        <v>0</v>
      </c>
      <c r="G119" s="19">
        <v>16731.7</v>
      </c>
      <c r="H119" s="18">
        <f t="shared" si="22"/>
        <v>100</v>
      </c>
      <c r="I119" s="18"/>
      <c r="J119" s="18">
        <f t="shared" si="23"/>
        <v>100</v>
      </c>
    </row>
    <row r="120" spans="1:10" x14ac:dyDescent="0.2">
      <c r="A120" s="15" t="s">
        <v>103</v>
      </c>
      <c r="B120" s="19">
        <v>281481.09589999996</v>
      </c>
      <c r="C120" s="19">
        <v>0</v>
      </c>
      <c r="D120" s="19">
        <v>281481.09589999996</v>
      </c>
      <c r="E120" s="19">
        <v>281481.09589999996</v>
      </c>
      <c r="F120" s="19">
        <v>0</v>
      </c>
      <c r="G120" s="19">
        <v>281481.09589999996</v>
      </c>
      <c r="H120" s="18">
        <f t="shared" si="22"/>
        <v>100</v>
      </c>
      <c r="I120" s="18"/>
      <c r="J120" s="18">
        <f t="shared" si="23"/>
        <v>100</v>
      </c>
    </row>
    <row r="121" spans="1:10" x14ac:dyDescent="0.2">
      <c r="A121" s="15" t="s">
        <v>104</v>
      </c>
      <c r="B121" s="19">
        <v>84879.5</v>
      </c>
      <c r="C121" s="19">
        <v>99</v>
      </c>
      <c r="D121" s="19">
        <v>84780.5</v>
      </c>
      <c r="E121" s="19">
        <v>84879.5</v>
      </c>
      <c r="F121" s="19">
        <v>99</v>
      </c>
      <c r="G121" s="19">
        <v>84780.5</v>
      </c>
      <c r="H121" s="18">
        <f t="shared" si="22"/>
        <v>100</v>
      </c>
      <c r="I121" s="18"/>
      <c r="J121" s="18">
        <f t="shared" si="23"/>
        <v>100</v>
      </c>
    </row>
    <row r="122" spans="1:10" ht="31.5" x14ac:dyDescent="0.2">
      <c r="A122" s="15" t="s">
        <v>105</v>
      </c>
      <c r="B122" s="19">
        <v>51433.9</v>
      </c>
      <c r="C122" s="19">
        <v>0</v>
      </c>
      <c r="D122" s="19">
        <v>51433.9</v>
      </c>
      <c r="E122" s="19">
        <v>51433.9</v>
      </c>
      <c r="F122" s="19">
        <v>0</v>
      </c>
      <c r="G122" s="19">
        <v>51433.9</v>
      </c>
      <c r="H122" s="18">
        <f t="shared" si="22"/>
        <v>100</v>
      </c>
      <c r="I122" s="18"/>
      <c r="J122" s="18">
        <f t="shared" si="23"/>
        <v>100</v>
      </c>
    </row>
    <row r="123" spans="1:10" x14ac:dyDescent="0.2">
      <c r="A123" s="15" t="s">
        <v>147</v>
      </c>
      <c r="B123" s="19">
        <v>8016.52</v>
      </c>
      <c r="C123" s="19">
        <v>8016.52</v>
      </c>
      <c r="D123" s="19">
        <v>0</v>
      </c>
      <c r="E123" s="19">
        <v>8016.52</v>
      </c>
      <c r="F123" s="19">
        <v>8016.52</v>
      </c>
      <c r="G123" s="19">
        <v>0</v>
      </c>
      <c r="H123" s="18">
        <f t="shared" si="22"/>
        <v>100</v>
      </c>
      <c r="I123" s="18"/>
      <c r="J123" s="18"/>
    </row>
    <row r="124" spans="1:10" x14ac:dyDescent="0.2">
      <c r="A124" s="15" t="s">
        <v>106</v>
      </c>
      <c r="B124" s="19">
        <v>1580501.88968</v>
      </c>
      <c r="C124" s="19">
        <v>14656.110640000001</v>
      </c>
      <c r="D124" s="19">
        <v>1565845.7790399999</v>
      </c>
      <c r="E124" s="19">
        <v>1581392.2016502316</v>
      </c>
      <c r="F124" s="19">
        <v>15308.991405004552</v>
      </c>
      <c r="G124" s="19">
        <v>1566083.210245227</v>
      </c>
      <c r="H124" s="18">
        <f t="shared" si="22"/>
        <v>100.05633096524875</v>
      </c>
      <c r="I124" s="18">
        <f t="shared" ref="I124:I133" si="26">F124/C124*100</f>
        <v>104.45466591404329</v>
      </c>
      <c r="J124" s="18">
        <f t="shared" ref="J124:J133" si="27">G124/D124*100</f>
        <v>100.01516312834924</v>
      </c>
    </row>
    <row r="125" spans="1:10" s="12" customFormat="1" x14ac:dyDescent="0.2">
      <c r="A125" s="14" t="s">
        <v>107</v>
      </c>
      <c r="B125" s="18">
        <f>SUM(B126:B130)</f>
        <v>11658600.01388</v>
      </c>
      <c r="C125" s="18">
        <f t="shared" ref="C125:G125" si="28">SUM(C126:C130)</f>
        <v>5013201.1673799995</v>
      </c>
      <c r="D125" s="18">
        <f t="shared" si="28"/>
        <v>11522062.828370001</v>
      </c>
      <c r="E125" s="18">
        <f t="shared" si="28"/>
        <v>11711232.097260326</v>
      </c>
      <c r="F125" s="18">
        <f t="shared" si="28"/>
        <v>5019531.0056808973</v>
      </c>
      <c r="G125" s="18">
        <f t="shared" si="28"/>
        <v>11568365.073449429</v>
      </c>
      <c r="H125" s="18">
        <f t="shared" si="22"/>
        <v>100.45144428419937</v>
      </c>
      <c r="I125" s="18">
        <f t="shared" si="26"/>
        <v>100.12626340115942</v>
      </c>
      <c r="J125" s="18">
        <f t="shared" si="27"/>
        <v>100.40185725220505</v>
      </c>
    </row>
    <row r="126" spans="1:10" x14ac:dyDescent="0.2">
      <c r="A126" s="15" t="s">
        <v>108</v>
      </c>
      <c r="B126" s="19">
        <v>18969.703239999999</v>
      </c>
      <c r="C126" s="19">
        <v>5089.4032400000006</v>
      </c>
      <c r="D126" s="19">
        <v>13880.3</v>
      </c>
      <c r="E126" s="19">
        <v>18969.703239999999</v>
      </c>
      <c r="F126" s="19">
        <v>5089.4032400000006</v>
      </c>
      <c r="G126" s="19">
        <v>13880.3</v>
      </c>
      <c r="H126" s="18">
        <f t="shared" si="22"/>
        <v>100</v>
      </c>
      <c r="I126" s="18">
        <f t="shared" si="26"/>
        <v>100</v>
      </c>
      <c r="J126" s="18">
        <f t="shared" si="27"/>
        <v>100</v>
      </c>
    </row>
    <row r="127" spans="1:10" x14ac:dyDescent="0.2">
      <c r="A127" s="15" t="s">
        <v>109</v>
      </c>
      <c r="B127" s="19">
        <v>878766.00107</v>
      </c>
      <c r="C127" s="19">
        <v>24786.583070000001</v>
      </c>
      <c r="D127" s="19">
        <v>853979.41799999995</v>
      </c>
      <c r="E127" s="19">
        <v>924850.78969372727</v>
      </c>
      <c r="F127" s="19">
        <v>26315.179837229301</v>
      </c>
      <c r="G127" s="19">
        <f>906644.610856498-8109.001</f>
        <v>898535.60985649796</v>
      </c>
      <c r="H127" s="18">
        <f t="shared" si="22"/>
        <v>105.24426167689849</v>
      </c>
      <c r="I127" s="18">
        <f t="shared" si="26"/>
        <v>106.16703303925506</v>
      </c>
      <c r="J127" s="18">
        <f t="shared" si="27"/>
        <v>105.21747842130056</v>
      </c>
    </row>
    <row r="128" spans="1:10" x14ac:dyDescent="0.2">
      <c r="A128" s="15" t="s">
        <v>110</v>
      </c>
      <c r="B128" s="19">
        <v>5635803.13258</v>
      </c>
      <c r="C128" s="19">
        <v>906189.45597000001</v>
      </c>
      <c r="D128" s="19">
        <v>5597723.7655400001</v>
      </c>
      <c r="E128" s="19">
        <v>5635803.13258</v>
      </c>
      <c r="F128" s="19">
        <v>906189.45597000001</v>
      </c>
      <c r="G128" s="19">
        <v>5597723.7655400001</v>
      </c>
      <c r="H128" s="18">
        <f t="shared" si="22"/>
        <v>100</v>
      </c>
      <c r="I128" s="18">
        <f t="shared" si="26"/>
        <v>100</v>
      </c>
      <c r="J128" s="18">
        <f t="shared" si="27"/>
        <v>100</v>
      </c>
    </row>
    <row r="129" spans="1:10" x14ac:dyDescent="0.2">
      <c r="A129" s="15" t="s">
        <v>111</v>
      </c>
      <c r="B129" s="19">
        <v>4781172.9397900002</v>
      </c>
      <c r="C129" s="19">
        <v>3979629.2698999997</v>
      </c>
      <c r="D129" s="19">
        <v>4780302.5597900003</v>
      </c>
      <c r="E129" s="19">
        <v>4781172.9397900002</v>
      </c>
      <c r="F129" s="19">
        <v>3979629.2698999997</v>
      </c>
      <c r="G129" s="19">
        <v>4780302.5597900003</v>
      </c>
      <c r="H129" s="18">
        <f t="shared" si="22"/>
        <v>100</v>
      </c>
      <c r="I129" s="18">
        <f t="shared" si="26"/>
        <v>100</v>
      </c>
      <c r="J129" s="18">
        <f t="shared" si="27"/>
        <v>100</v>
      </c>
    </row>
    <row r="130" spans="1:10" x14ac:dyDescent="0.2">
      <c r="A130" s="15" t="s">
        <v>112</v>
      </c>
      <c r="B130" s="19">
        <v>343888.23719999997</v>
      </c>
      <c r="C130" s="19">
        <v>97506.455199999997</v>
      </c>
      <c r="D130" s="19">
        <v>276176.78504000005</v>
      </c>
      <c r="E130" s="19">
        <v>350435.53195659851</v>
      </c>
      <c r="F130" s="19">
        <v>102307.69673366874</v>
      </c>
      <c r="G130" s="19">
        <v>277922.83826292987</v>
      </c>
      <c r="H130" s="18">
        <f t="shared" si="22"/>
        <v>101.90390192171381</v>
      </c>
      <c r="I130" s="18">
        <f t="shared" si="26"/>
        <v>104.92402428518265</v>
      </c>
      <c r="J130" s="18">
        <f t="shared" si="27"/>
        <v>100.63222302434905</v>
      </c>
    </row>
    <row r="131" spans="1:10" s="12" customFormat="1" x14ac:dyDescent="0.2">
      <c r="A131" s="14" t="s">
        <v>113</v>
      </c>
      <c r="B131" s="18">
        <f>SUM(B132:B135)</f>
        <v>577259.54729000002</v>
      </c>
      <c r="C131" s="18">
        <f t="shared" ref="C131:G131" si="29">SUM(C132:C135)</f>
        <v>202757.33229000002</v>
      </c>
      <c r="D131" s="18">
        <f t="shared" si="29"/>
        <v>513273.21499999997</v>
      </c>
      <c r="E131" s="18">
        <f t="shared" si="29"/>
        <v>583398.0788051032</v>
      </c>
      <c r="F131" s="18">
        <f t="shared" si="29"/>
        <v>207745.25173544916</v>
      </c>
      <c r="G131" s="18">
        <f t="shared" si="29"/>
        <v>514423.82706965407</v>
      </c>
      <c r="H131" s="18">
        <f t="shared" si="22"/>
        <v>101.06339194283076</v>
      </c>
      <c r="I131" s="18">
        <f t="shared" si="26"/>
        <v>102.46004392991077</v>
      </c>
      <c r="J131" s="18">
        <f t="shared" si="27"/>
        <v>100.22417146190925</v>
      </c>
    </row>
    <row r="132" spans="1:10" x14ac:dyDescent="0.2">
      <c r="A132" s="15" t="s">
        <v>114</v>
      </c>
      <c r="B132" s="19">
        <v>69289.2</v>
      </c>
      <c r="C132" s="19">
        <v>32731.57</v>
      </c>
      <c r="D132" s="19">
        <v>36557.629999999997</v>
      </c>
      <c r="E132" s="19">
        <v>74927.483593364901</v>
      </c>
      <c r="F132" s="19">
        <v>37352.649217802304</v>
      </c>
      <c r="G132" s="19">
        <v>37574.834375562597</v>
      </c>
      <c r="H132" s="18">
        <f t="shared" si="22"/>
        <v>108.13731951496757</v>
      </c>
      <c r="I132" s="18">
        <f t="shared" si="26"/>
        <v>114.11811049027682</v>
      </c>
      <c r="J132" s="18">
        <f t="shared" si="27"/>
        <v>102.78246805266808</v>
      </c>
    </row>
    <row r="133" spans="1:10" x14ac:dyDescent="0.2">
      <c r="A133" s="15" t="s">
        <v>115</v>
      </c>
      <c r="B133" s="19">
        <v>156379.98303</v>
      </c>
      <c r="C133" s="19">
        <v>159065.58303000001</v>
      </c>
      <c r="D133" s="19">
        <v>136085.4</v>
      </c>
      <c r="E133" s="19">
        <v>156379.98303</v>
      </c>
      <c r="F133" s="19">
        <v>159065.58303000001</v>
      </c>
      <c r="G133" s="19">
        <v>136085.4</v>
      </c>
      <c r="H133" s="18">
        <f t="shared" si="22"/>
        <v>100</v>
      </c>
      <c r="I133" s="18">
        <f t="shared" si="26"/>
        <v>100</v>
      </c>
      <c r="J133" s="18">
        <f t="shared" si="27"/>
        <v>100</v>
      </c>
    </row>
    <row r="134" spans="1:10" x14ac:dyDescent="0.2">
      <c r="A134" s="15" t="s">
        <v>116</v>
      </c>
      <c r="B134" s="19">
        <v>327953.83</v>
      </c>
      <c r="C134" s="19">
        <v>350</v>
      </c>
      <c r="D134" s="19">
        <v>327603.83</v>
      </c>
      <c r="E134" s="19">
        <v>327953.83</v>
      </c>
      <c r="F134" s="19">
        <v>350</v>
      </c>
      <c r="G134" s="19">
        <v>327603.83</v>
      </c>
      <c r="H134" s="18">
        <f t="shared" si="22"/>
        <v>100</v>
      </c>
      <c r="I134" s="18"/>
      <c r="J134" s="18">
        <f t="shared" ref="J134:J145" si="30">G134/D134*100</f>
        <v>100</v>
      </c>
    </row>
    <row r="135" spans="1:10" x14ac:dyDescent="0.2">
      <c r="A135" s="15" t="s">
        <v>117</v>
      </c>
      <c r="B135" s="19">
        <v>23636.53426</v>
      </c>
      <c r="C135" s="19">
        <v>10610.179259999999</v>
      </c>
      <c r="D135" s="19">
        <v>13026.355</v>
      </c>
      <c r="E135" s="19">
        <v>24136.782181738352</v>
      </c>
      <c r="F135" s="19">
        <v>10977.019487646849</v>
      </c>
      <c r="G135" s="19">
        <v>13159.762694091503</v>
      </c>
      <c r="H135" s="18">
        <f t="shared" si="22"/>
        <v>102.11641823727481</v>
      </c>
      <c r="I135" s="18">
        <f>F135/C135*100</f>
        <v>103.45743666207248</v>
      </c>
      <c r="J135" s="18">
        <f t="shared" si="30"/>
        <v>101.02413679107858</v>
      </c>
    </row>
    <row r="136" spans="1:10" s="12" customFormat="1" x14ac:dyDescent="0.2">
      <c r="A136" s="14" t="s">
        <v>118</v>
      </c>
      <c r="B136" s="18">
        <f>SUM(B137:B139)</f>
        <v>78966.241999999998</v>
      </c>
      <c r="C136" s="18">
        <f t="shared" ref="C136:G136" si="31">SUM(C137:C139)</f>
        <v>8272.6419999999998</v>
      </c>
      <c r="D136" s="18">
        <f t="shared" si="31"/>
        <v>70693.600000000006</v>
      </c>
      <c r="E136" s="18">
        <f t="shared" si="31"/>
        <v>79838.188987268048</v>
      </c>
      <c r="F136" s="18">
        <f t="shared" si="31"/>
        <v>9144.58898726804</v>
      </c>
      <c r="G136" s="18">
        <f t="shared" si="31"/>
        <v>70693.600000000006</v>
      </c>
      <c r="H136" s="18">
        <f t="shared" si="22"/>
        <v>101.10420220740409</v>
      </c>
      <c r="I136" s="18">
        <f>F136/C136*100</f>
        <v>110.54012717180363</v>
      </c>
      <c r="J136" s="18">
        <f t="shared" si="30"/>
        <v>100</v>
      </c>
    </row>
    <row r="137" spans="1:10" x14ac:dyDescent="0.2">
      <c r="A137" s="15" t="s">
        <v>119</v>
      </c>
      <c r="B137" s="19">
        <v>17614.7</v>
      </c>
      <c r="C137" s="19">
        <v>0</v>
      </c>
      <c r="D137" s="19">
        <v>17614.7</v>
      </c>
      <c r="E137" s="19">
        <v>17614.7</v>
      </c>
      <c r="F137" s="19">
        <v>0</v>
      </c>
      <c r="G137" s="19">
        <v>17614.7</v>
      </c>
      <c r="H137" s="18">
        <f t="shared" si="22"/>
        <v>100</v>
      </c>
      <c r="I137" s="18"/>
      <c r="J137" s="18">
        <f t="shared" si="30"/>
        <v>100</v>
      </c>
    </row>
    <row r="138" spans="1:10" x14ac:dyDescent="0.2">
      <c r="A138" s="15" t="s">
        <v>120</v>
      </c>
      <c r="B138" s="19">
        <v>60374.705000000002</v>
      </c>
      <c r="C138" s="19">
        <v>7575.8050000000003</v>
      </c>
      <c r="D138" s="19">
        <v>52798.9</v>
      </c>
      <c r="E138" s="19">
        <v>61246.651987268044</v>
      </c>
      <c r="F138" s="19">
        <v>8447.7519872680405</v>
      </c>
      <c r="G138" s="19">
        <v>52798.9</v>
      </c>
      <c r="H138" s="18">
        <f t="shared" si="22"/>
        <v>101.44422566912425</v>
      </c>
      <c r="I138" s="18">
        <f t="shared" ref="I138:I145" si="32">F138/C138*100</f>
        <v>111.50962818166572</v>
      </c>
      <c r="J138" s="18">
        <f t="shared" si="30"/>
        <v>100</v>
      </c>
    </row>
    <row r="139" spans="1:10" x14ac:dyDescent="0.2">
      <c r="A139" s="15" t="s">
        <v>121</v>
      </c>
      <c r="B139" s="19">
        <v>976.83699999999999</v>
      </c>
      <c r="C139" s="19">
        <v>696.83699999999999</v>
      </c>
      <c r="D139" s="19">
        <v>280</v>
      </c>
      <c r="E139" s="19">
        <v>976.83699999999999</v>
      </c>
      <c r="F139" s="19">
        <v>696.83699999999999</v>
      </c>
      <c r="G139" s="19">
        <v>280</v>
      </c>
      <c r="H139" s="18">
        <f t="shared" si="22"/>
        <v>100</v>
      </c>
      <c r="I139" s="18">
        <f t="shared" si="32"/>
        <v>100</v>
      </c>
      <c r="J139" s="18">
        <f t="shared" si="30"/>
        <v>100</v>
      </c>
    </row>
    <row r="140" spans="1:10" s="12" customFormat="1" ht="31.5" x14ac:dyDescent="0.2">
      <c r="A140" s="14" t="s">
        <v>122</v>
      </c>
      <c r="B140" s="18">
        <f>B141</f>
        <v>31317.62887</v>
      </c>
      <c r="C140" s="18">
        <f t="shared" ref="C140:G140" si="33">C141</f>
        <v>7463.0688700000001</v>
      </c>
      <c r="D140" s="18">
        <f t="shared" si="33"/>
        <v>23854.560000000001</v>
      </c>
      <c r="E140" s="18">
        <f t="shared" si="33"/>
        <v>31317.62887</v>
      </c>
      <c r="F140" s="18">
        <f t="shared" si="33"/>
        <v>7463.0688700000001</v>
      </c>
      <c r="G140" s="18">
        <f t="shared" si="33"/>
        <v>23854.560000000001</v>
      </c>
      <c r="H140" s="18">
        <f t="shared" si="22"/>
        <v>100</v>
      </c>
      <c r="I140" s="18">
        <f t="shared" si="32"/>
        <v>100</v>
      </c>
      <c r="J140" s="18">
        <f t="shared" si="30"/>
        <v>100</v>
      </c>
    </row>
    <row r="141" spans="1:10" ht="31.5" x14ac:dyDescent="0.2">
      <c r="A141" s="15" t="s">
        <v>123</v>
      </c>
      <c r="B141" s="19">
        <v>31317.62887</v>
      </c>
      <c r="C141" s="19">
        <v>7463.0688700000001</v>
      </c>
      <c r="D141" s="19">
        <v>23854.560000000001</v>
      </c>
      <c r="E141" s="19">
        <v>31317.62887</v>
      </c>
      <c r="F141" s="19">
        <v>7463.0688700000001</v>
      </c>
      <c r="G141" s="19">
        <v>23854.560000000001</v>
      </c>
      <c r="H141" s="18">
        <f t="shared" si="22"/>
        <v>100</v>
      </c>
      <c r="I141" s="18">
        <f t="shared" si="32"/>
        <v>100</v>
      </c>
      <c r="J141" s="18">
        <f t="shared" si="30"/>
        <v>100</v>
      </c>
    </row>
    <row r="142" spans="1:10" s="12" customFormat="1" ht="47.25" x14ac:dyDescent="0.2">
      <c r="A142" s="14" t="s">
        <v>124</v>
      </c>
      <c r="B142" s="18"/>
      <c r="C142" s="18">
        <f>SUM(C143:C145)</f>
        <v>445536.83877999999</v>
      </c>
      <c r="D142" s="18">
        <f t="shared" ref="D142:F142" si="34">SUM(D143:D145)</f>
        <v>3197640.2834000001</v>
      </c>
      <c r="E142" s="18"/>
      <c r="F142" s="18">
        <f t="shared" si="34"/>
        <v>445536.83877999999</v>
      </c>
      <c r="G142" s="18">
        <f>SUM(G143:G145)</f>
        <v>3746161.2834000001</v>
      </c>
      <c r="H142" s="18"/>
      <c r="I142" s="18">
        <f t="shared" si="32"/>
        <v>100</v>
      </c>
      <c r="J142" s="18">
        <f t="shared" si="30"/>
        <v>117.15393075473663</v>
      </c>
    </row>
    <row r="143" spans="1:10" ht="31.5" x14ac:dyDescent="0.2">
      <c r="A143" s="15" t="s">
        <v>125</v>
      </c>
      <c r="B143" s="19"/>
      <c r="C143" s="19">
        <v>303793.76039999997</v>
      </c>
      <c r="D143" s="19">
        <v>2215084.4</v>
      </c>
      <c r="E143" s="19"/>
      <c r="F143" s="19">
        <v>303793.76039999997</v>
      </c>
      <c r="G143" s="19">
        <v>2215084.4</v>
      </c>
      <c r="H143" s="18"/>
      <c r="I143" s="18">
        <f t="shared" si="32"/>
        <v>100</v>
      </c>
      <c r="J143" s="18">
        <f t="shared" si="30"/>
        <v>100</v>
      </c>
    </row>
    <row r="144" spans="1:10" x14ac:dyDescent="0.2">
      <c r="A144" s="15" t="s">
        <v>126</v>
      </c>
      <c r="B144" s="19"/>
      <c r="C144" s="19">
        <v>38430.163260000001</v>
      </c>
      <c r="D144" s="19">
        <v>349541.90899999999</v>
      </c>
      <c r="E144" s="19"/>
      <c r="F144" s="19">
        <v>38430.163260000001</v>
      </c>
      <c r="G144" s="19">
        <v>349541.90899999999</v>
      </c>
      <c r="H144" s="18"/>
      <c r="I144" s="18">
        <f t="shared" si="32"/>
        <v>100</v>
      </c>
      <c r="J144" s="18">
        <f t="shared" si="30"/>
        <v>100</v>
      </c>
    </row>
    <row r="145" spans="1:10" x14ac:dyDescent="0.2">
      <c r="A145" s="15" t="s">
        <v>149</v>
      </c>
      <c r="B145" s="19"/>
      <c r="C145" s="19">
        <v>103312.91512000001</v>
      </c>
      <c r="D145" s="19">
        <v>633013.97439999995</v>
      </c>
      <c r="E145" s="19"/>
      <c r="F145" s="19">
        <v>103312.91512000001</v>
      </c>
      <c r="G145" s="19">
        <f>633013.9744+548521</f>
        <v>1181534.9743999999</v>
      </c>
      <c r="H145" s="18"/>
      <c r="I145" s="18">
        <f t="shared" si="32"/>
        <v>100</v>
      </c>
      <c r="J145" s="18">
        <f t="shared" si="30"/>
        <v>186.65227343834135</v>
      </c>
    </row>
    <row r="146" spans="1:10" x14ac:dyDescent="0.2">
      <c r="A146" s="15"/>
      <c r="B146" s="19"/>
      <c r="C146" s="19"/>
      <c r="D146" s="19"/>
      <c r="E146" s="19"/>
      <c r="F146" s="19"/>
      <c r="G146" s="19"/>
      <c r="H146" s="18"/>
      <c r="I146" s="18"/>
      <c r="J146" s="18"/>
    </row>
    <row r="147" spans="1:10" s="17" customFormat="1" x14ac:dyDescent="0.2">
      <c r="A147" s="14" t="s">
        <v>127</v>
      </c>
      <c r="B147" s="18">
        <f>B66+B76+B78+B84+B95+B100+B104+B113+B116+B125+B131+B136+B140+B142</f>
        <v>49038868.229570001</v>
      </c>
      <c r="C147" s="18">
        <f t="shared" ref="C147:G147" si="35">C66+C76+C78+C84+C95+C100+C104+C113+C116+C125+C131+C136+C140+C142</f>
        <v>19328373.328499999</v>
      </c>
      <c r="D147" s="18">
        <f t="shared" si="35"/>
        <v>46651545.828140013</v>
      </c>
      <c r="E147" s="18">
        <f t="shared" si="35"/>
        <v>49922868.229615234</v>
      </c>
      <c r="F147" s="18">
        <f t="shared" si="35"/>
        <v>19876894.328500725</v>
      </c>
      <c r="G147" s="18">
        <f t="shared" si="35"/>
        <v>47535545.828184523</v>
      </c>
      <c r="H147" s="18">
        <f>E147/B147*100</f>
        <v>101.80265171681143</v>
      </c>
      <c r="I147" s="18">
        <f>F147/C147*100</f>
        <v>102.83790565650925</v>
      </c>
      <c r="J147" s="18">
        <f>G147/D147*100</f>
        <v>101.89489969593095</v>
      </c>
    </row>
    <row r="148" spans="1:10" x14ac:dyDescent="0.2">
      <c r="A148" s="15"/>
      <c r="B148" s="19"/>
      <c r="C148" s="19"/>
      <c r="D148" s="19"/>
      <c r="E148" s="19"/>
      <c r="F148" s="19"/>
      <c r="G148" s="24"/>
      <c r="H148" s="18"/>
      <c r="I148" s="18"/>
      <c r="J148" s="18"/>
    </row>
    <row r="149" spans="1:10" s="12" customFormat="1" x14ac:dyDescent="0.2">
      <c r="A149" s="14" t="s">
        <v>128</v>
      </c>
      <c r="B149" s="18">
        <f>B64-B147</f>
        <v>-2010789.6407699957</v>
      </c>
      <c r="C149" s="18">
        <f t="shared" ref="C149:G149" si="36">C64-C147</f>
        <v>-202962.35263000056</v>
      </c>
      <c r="D149" s="18">
        <f t="shared" si="36"/>
        <v>-1807827.2881400064</v>
      </c>
      <c r="E149" s="18">
        <f t="shared" si="36"/>
        <v>-3030549.9369652271</v>
      </c>
      <c r="F149" s="18">
        <f t="shared" si="36"/>
        <v>-786957.6487807259</v>
      </c>
      <c r="G149" s="18">
        <f t="shared" si="36"/>
        <v>-2791867.2881845161</v>
      </c>
      <c r="H149" s="18">
        <f>E149/B149*100</f>
        <v>150.71441962495553</v>
      </c>
      <c r="I149" s="18">
        <f>F149/C149*100</f>
        <v>387.73577394195172</v>
      </c>
      <c r="J149" s="18">
        <f>G149/D149*100</f>
        <v>154.43219086801955</v>
      </c>
    </row>
    <row r="150" spans="1:10" s="12" customFormat="1" x14ac:dyDescent="0.2">
      <c r="A150" s="14"/>
      <c r="B150" s="19"/>
      <c r="C150" s="19"/>
      <c r="D150" s="19"/>
      <c r="E150" s="19"/>
      <c r="F150" s="19"/>
      <c r="G150" s="19"/>
      <c r="H150" s="18"/>
      <c r="I150" s="18"/>
      <c r="J150" s="18"/>
    </row>
    <row r="151" spans="1:10" s="12" customFormat="1" ht="31.5" x14ac:dyDescent="0.2">
      <c r="A151" s="14" t="s">
        <v>129</v>
      </c>
      <c r="B151" s="18">
        <f>B152+B165</f>
        <v>2010789.6407699988</v>
      </c>
      <c r="C151" s="18">
        <f t="shared" ref="C151:G151" si="37">C152+C165</f>
        <v>202962.35263000004</v>
      </c>
      <c r="D151" s="18">
        <f t="shared" si="37"/>
        <v>1807827.2881399998</v>
      </c>
      <c r="E151" s="18">
        <f>E152+E165</f>
        <v>1466497.3407699999</v>
      </c>
      <c r="F151" s="18">
        <f t="shared" si="37"/>
        <v>196534.35263000004</v>
      </c>
      <c r="G151" s="18">
        <f t="shared" si="37"/>
        <v>1269962.98814</v>
      </c>
      <c r="H151" s="18">
        <f t="shared" ref="H151:J153" si="38">E151/B151*100</f>
        <v>72.931415153323982</v>
      </c>
      <c r="I151" s="18">
        <f t="shared" si="38"/>
        <v>96.832910184226023</v>
      </c>
      <c r="J151" s="18">
        <f t="shared" si="38"/>
        <v>70.24802626176826</v>
      </c>
    </row>
    <row r="152" spans="1:10" s="12" customFormat="1" x14ac:dyDescent="0.2">
      <c r="A152" s="14" t="s">
        <v>130</v>
      </c>
      <c r="B152" s="18">
        <f>B153+B159+B162</f>
        <v>767566.5999999987</v>
      </c>
      <c r="C152" s="18">
        <f t="shared" ref="C152:G152" si="39">C153+C159+C162</f>
        <v>93420.900000000023</v>
      </c>
      <c r="D152" s="18">
        <f t="shared" si="39"/>
        <v>674145.69999999984</v>
      </c>
      <c r="E152" s="18">
        <f t="shared" si="39"/>
        <v>223274.29999999981</v>
      </c>
      <c r="F152" s="18">
        <f t="shared" si="39"/>
        <v>86992.900000000023</v>
      </c>
      <c r="G152" s="18">
        <f t="shared" si="39"/>
        <v>136281.40000000002</v>
      </c>
      <c r="H152" s="18">
        <f t="shared" si="38"/>
        <v>29.088589837025243</v>
      </c>
      <c r="I152" s="18">
        <f t="shared" si="38"/>
        <v>93.119312701975687</v>
      </c>
      <c r="J152" s="18">
        <f t="shared" si="38"/>
        <v>20.215422274443053</v>
      </c>
    </row>
    <row r="153" spans="1:10" s="12" customFormat="1" x14ac:dyDescent="0.2">
      <c r="A153" s="14" t="s">
        <v>131</v>
      </c>
      <c r="B153" s="18">
        <f>B154+B158</f>
        <v>728464.79999999981</v>
      </c>
      <c r="C153" s="18">
        <f t="shared" ref="C153:G153" si="40">C154+C158</f>
        <v>93420.900000000023</v>
      </c>
      <c r="D153" s="18">
        <f t="shared" si="40"/>
        <v>635043.9</v>
      </c>
      <c r="E153" s="18">
        <f>E154+E158</f>
        <v>223274.29999999981</v>
      </c>
      <c r="F153" s="18">
        <f t="shared" si="40"/>
        <v>86992.900000000023</v>
      </c>
      <c r="G153" s="18">
        <f t="shared" si="40"/>
        <v>136281.40000000002</v>
      </c>
      <c r="H153" s="18">
        <f t="shared" si="38"/>
        <v>30.649977871271183</v>
      </c>
      <c r="I153" s="18">
        <f t="shared" si="38"/>
        <v>93.119312701975687</v>
      </c>
      <c r="J153" s="18">
        <f t="shared" si="38"/>
        <v>21.460154172018662</v>
      </c>
    </row>
    <row r="154" spans="1:10" s="12" customFormat="1" ht="31.5" x14ac:dyDescent="0.2">
      <c r="A154" s="14" t="s">
        <v>132</v>
      </c>
      <c r="B154" s="22">
        <f>B155+B156+B157</f>
        <v>1950539.4</v>
      </c>
      <c r="C154" s="22">
        <f t="shared" ref="C154:G154" si="41">C155+C156+C157</f>
        <v>568776.9</v>
      </c>
      <c r="D154" s="22">
        <f t="shared" si="41"/>
        <v>1381762.5</v>
      </c>
      <c r="E154" s="22">
        <f t="shared" si="41"/>
        <v>1293992.8999999999</v>
      </c>
      <c r="F154" s="22">
        <f t="shared" si="41"/>
        <v>410992.9</v>
      </c>
      <c r="G154" s="22">
        <f t="shared" si="41"/>
        <v>883000</v>
      </c>
      <c r="H154" s="18"/>
      <c r="I154" s="18"/>
      <c r="J154" s="18"/>
    </row>
    <row r="155" spans="1:10" s="2" customFormat="1" ht="33.75" customHeight="1" x14ac:dyDescent="0.2">
      <c r="A155" s="15" t="s">
        <v>150</v>
      </c>
      <c r="B155" s="19">
        <v>1381762.5</v>
      </c>
      <c r="C155" s="19">
        <v>0</v>
      </c>
      <c r="D155" s="19">
        <v>1381762.5</v>
      </c>
      <c r="E155" s="19">
        <f>F155+G155</f>
        <v>883000</v>
      </c>
      <c r="F155" s="19">
        <v>0</v>
      </c>
      <c r="G155" s="19">
        <v>883000</v>
      </c>
      <c r="H155" s="18">
        <f>E155/B155*100</f>
        <v>63.903890864023303</v>
      </c>
      <c r="I155" s="18"/>
      <c r="J155" s="18">
        <f>G155/D155*100</f>
        <v>63.903890864023303</v>
      </c>
    </row>
    <row r="156" spans="1:10" ht="31.5" x14ac:dyDescent="0.2">
      <c r="A156" s="15" t="s">
        <v>151</v>
      </c>
      <c r="B156" s="19">
        <v>562348.9</v>
      </c>
      <c r="C156" s="19">
        <v>562348.9</v>
      </c>
      <c r="D156" s="19">
        <v>0</v>
      </c>
      <c r="E156" s="19">
        <f>F156</f>
        <v>410992.9</v>
      </c>
      <c r="F156" s="19">
        <f>324000+86992.9</f>
        <v>410992.9</v>
      </c>
      <c r="G156" s="19">
        <v>0</v>
      </c>
      <c r="H156" s="18">
        <f>E156/B156*100</f>
        <v>73.085036709416514</v>
      </c>
      <c r="I156" s="18"/>
      <c r="J156" s="18"/>
    </row>
    <row r="157" spans="1:10" ht="31.5" x14ac:dyDescent="0.2">
      <c r="A157" s="15" t="s">
        <v>152</v>
      </c>
      <c r="B157" s="19">
        <v>6428</v>
      </c>
      <c r="C157" s="19">
        <v>6428</v>
      </c>
      <c r="D157" s="19">
        <v>0</v>
      </c>
      <c r="E157" s="19">
        <v>0</v>
      </c>
      <c r="F157" s="19">
        <v>0</v>
      </c>
      <c r="G157" s="19">
        <v>0</v>
      </c>
      <c r="H157" s="18"/>
      <c r="I157" s="18"/>
      <c r="J157" s="18"/>
    </row>
    <row r="158" spans="1:10" ht="31.5" x14ac:dyDescent="0.2">
      <c r="A158" s="15" t="s">
        <v>133</v>
      </c>
      <c r="B158" s="19">
        <v>-1222074.6000000001</v>
      </c>
      <c r="C158" s="19">
        <v>-475356</v>
      </c>
      <c r="D158" s="19">
        <v>-746718.6</v>
      </c>
      <c r="E158" s="19">
        <f>F158+G158</f>
        <v>-1070718.6000000001</v>
      </c>
      <c r="F158" s="19">
        <v>-324000</v>
      </c>
      <c r="G158" s="19">
        <v>-746718.6</v>
      </c>
      <c r="H158" s="18"/>
      <c r="I158" s="18"/>
      <c r="J158" s="18"/>
    </row>
    <row r="159" spans="1:10" s="12" customFormat="1" ht="31.5" x14ac:dyDescent="0.2">
      <c r="A159" s="14" t="s">
        <v>134</v>
      </c>
      <c r="B159" s="18">
        <f>B160+B161</f>
        <v>-137437.20000000112</v>
      </c>
      <c r="C159" s="18">
        <f t="shared" ref="C159:G159" si="42">C160+C161</f>
        <v>0</v>
      </c>
      <c r="D159" s="18">
        <f t="shared" si="42"/>
        <v>-137437.20000000019</v>
      </c>
      <c r="E159" s="18">
        <f t="shared" si="42"/>
        <v>0</v>
      </c>
      <c r="F159" s="18">
        <f t="shared" si="42"/>
        <v>0</v>
      </c>
      <c r="G159" s="18">
        <f t="shared" si="42"/>
        <v>0</v>
      </c>
      <c r="H159" s="18">
        <f>E159/B159*100</f>
        <v>0</v>
      </c>
      <c r="I159" s="18"/>
      <c r="J159" s="18">
        <f>G159/D159*100</f>
        <v>0</v>
      </c>
    </row>
    <row r="160" spans="1:10" s="12" customFormat="1" ht="31.5" x14ac:dyDescent="0.2">
      <c r="A160" s="15" t="s">
        <v>135</v>
      </c>
      <c r="B160" s="23">
        <v>8681709.6999999993</v>
      </c>
      <c r="C160" s="23">
        <v>409234.5</v>
      </c>
      <c r="D160" s="23">
        <v>8272475.2000000002</v>
      </c>
      <c r="E160" s="18">
        <v>8681709.6999999993</v>
      </c>
      <c r="F160" s="18">
        <v>409234.5</v>
      </c>
      <c r="G160" s="18">
        <v>8272475.2000000002</v>
      </c>
      <c r="H160" s="18"/>
      <c r="I160" s="18"/>
      <c r="J160" s="18"/>
    </row>
    <row r="161" spans="1:10" ht="48.75" customHeight="1" x14ac:dyDescent="0.2">
      <c r="A161" s="15" t="s">
        <v>136</v>
      </c>
      <c r="B161" s="23">
        <v>-8819146.9000000004</v>
      </c>
      <c r="C161" s="23">
        <v>-409234.5</v>
      </c>
      <c r="D161" s="23">
        <v>-8409912.4000000004</v>
      </c>
      <c r="E161" s="19">
        <v>-8681709.6999999993</v>
      </c>
      <c r="F161" s="19">
        <v>-409234.5</v>
      </c>
      <c r="G161" s="19">
        <v>-8272475.2000000002</v>
      </c>
      <c r="H161" s="18"/>
      <c r="I161" s="18"/>
      <c r="J161" s="18"/>
    </row>
    <row r="162" spans="1:10" s="12" customFormat="1" ht="21.75" customHeight="1" x14ac:dyDescent="0.2">
      <c r="A162" s="14" t="s">
        <v>137</v>
      </c>
      <c r="B162" s="18">
        <f>B163+B164</f>
        <v>176539</v>
      </c>
      <c r="C162" s="18">
        <f t="shared" ref="C162:G162" si="43">C163+C164</f>
        <v>0</v>
      </c>
      <c r="D162" s="18">
        <f t="shared" si="43"/>
        <v>176539</v>
      </c>
      <c r="E162" s="18">
        <f t="shared" si="43"/>
        <v>0</v>
      </c>
      <c r="F162" s="18">
        <f t="shared" si="43"/>
        <v>0</v>
      </c>
      <c r="G162" s="18">
        <f t="shared" si="43"/>
        <v>0</v>
      </c>
      <c r="H162" s="18">
        <f>E162/B162*100</f>
        <v>0</v>
      </c>
      <c r="I162" s="18"/>
      <c r="J162" s="18">
        <f>G162/D162*100</f>
        <v>0</v>
      </c>
    </row>
    <row r="163" spans="1:10" ht="47.25" x14ac:dyDescent="0.2">
      <c r="A163" s="15" t="s">
        <v>153</v>
      </c>
      <c r="B163" s="19">
        <v>-600000</v>
      </c>
      <c r="C163" s="19">
        <v>0</v>
      </c>
      <c r="D163" s="19">
        <v>-600000</v>
      </c>
      <c r="E163" s="19">
        <f>F163+G163</f>
        <v>-397000</v>
      </c>
      <c r="F163" s="19"/>
      <c r="G163" s="19">
        <f>-324000-73000</f>
        <v>-397000</v>
      </c>
      <c r="H163" s="18">
        <f>E163/B163*100</f>
        <v>66.166666666666657</v>
      </c>
      <c r="I163" s="18"/>
      <c r="J163" s="18">
        <f>G163/D163*100</f>
        <v>66.166666666666657</v>
      </c>
    </row>
    <row r="164" spans="1:10" ht="47.25" x14ac:dyDescent="0.2">
      <c r="A164" s="15" t="s">
        <v>154</v>
      </c>
      <c r="B164" s="19">
        <v>776539</v>
      </c>
      <c r="C164" s="19">
        <v>0</v>
      </c>
      <c r="D164" s="19">
        <v>776539</v>
      </c>
      <c r="E164" s="19">
        <f>F164+G164</f>
        <v>397000</v>
      </c>
      <c r="F164" s="19"/>
      <c r="G164" s="19">
        <v>397000</v>
      </c>
      <c r="H164" s="18"/>
      <c r="I164" s="18"/>
      <c r="J164" s="18"/>
    </row>
    <row r="165" spans="1:10" s="12" customFormat="1" x14ac:dyDescent="0.2">
      <c r="A165" s="14" t="s">
        <v>138</v>
      </c>
      <c r="B165" s="18">
        <v>1243223.0407700001</v>
      </c>
      <c r="C165" s="18">
        <v>109541.45263</v>
      </c>
      <c r="D165" s="18">
        <v>1133681.5881400001</v>
      </c>
      <c r="E165" s="18">
        <v>1243223.0407700001</v>
      </c>
      <c r="F165" s="18">
        <v>109541.45263</v>
      </c>
      <c r="G165" s="18">
        <v>1133681.5881400001</v>
      </c>
      <c r="H165" s="18">
        <f>E165/B165*100</f>
        <v>100</v>
      </c>
      <c r="I165" s="18">
        <f>F165/C165*100</f>
        <v>100</v>
      </c>
      <c r="J165" s="18">
        <f>G165/D165*100</f>
        <v>100</v>
      </c>
    </row>
    <row r="166" spans="1:10" x14ac:dyDescent="0.2">
      <c r="B166" s="13"/>
      <c r="C166" s="13"/>
      <c r="D166" s="13"/>
      <c r="E166" s="13"/>
      <c r="F166" s="13"/>
      <c r="G166" s="13"/>
    </row>
    <row r="167" spans="1:10" x14ac:dyDescent="0.2">
      <c r="E167" s="19"/>
      <c r="F167" s="19"/>
      <c r="G167" s="19"/>
    </row>
    <row r="168" spans="1:10" x14ac:dyDescent="0.2">
      <c r="B168" s="13"/>
      <c r="C168" s="13"/>
      <c r="D168" s="13"/>
    </row>
    <row r="172" spans="1:10" ht="29.25" customHeight="1" x14ac:dyDescent="0.2"/>
    <row r="173" spans="1:10" x14ac:dyDescent="0.2">
      <c r="B173" s="20"/>
      <c r="D173" s="20"/>
      <c r="E173" s="20"/>
      <c r="G173" s="20"/>
    </row>
    <row r="174" spans="1:10" x14ac:dyDescent="0.2">
      <c r="B174" s="13"/>
      <c r="C174" s="13"/>
      <c r="D174" s="13"/>
      <c r="E174" s="13"/>
      <c r="G174" s="13"/>
    </row>
  </sheetData>
  <mergeCells count="5">
    <mergeCell ref="A1:J3"/>
    <mergeCell ref="A5:A6"/>
    <mergeCell ref="B5:D5"/>
    <mergeCell ref="E5:G5"/>
    <mergeCell ref="H5:J5"/>
  </mergeCells>
  <pageMargins left="0.11811023622047245" right="3.937007874015748E-2" top="0.43307086614173229" bottom="0.19685039370078741" header="0.31496062992125984" footer="0.31496062992125984"/>
  <pageSetup scale="55" fitToHeight="0" orientation="landscape" r:id="rId1"/>
  <headerFooter differentFirst="1"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</vt:lpstr>
      <vt:lpstr>'2020'!Заголовки_для_печати</vt:lpstr>
      <vt:lpstr>'2020'!Область_печати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Хертек Алдынай Каадыровна</cp:lastModifiedBy>
  <cp:lastPrinted>2020-10-30T02:49:06Z</cp:lastPrinted>
  <dcterms:created xsi:type="dcterms:W3CDTF">2018-10-31T12:10:33Z</dcterms:created>
  <dcterms:modified xsi:type="dcterms:W3CDTF">2020-10-30T09:40:25Z</dcterms:modified>
</cp:coreProperties>
</file>