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15450" windowHeight="12060" activeTab="1"/>
  </bookViews>
  <sheets>
    <sheet name="на 2022 год" sheetId="1" r:id="rId1"/>
    <sheet name="на 2022 год (2)" sheetId="2" r:id="rId2"/>
  </sheets>
  <definedNames>
    <definedName name="_xlnm._FilterDatabase" localSheetId="0" hidden="1">'на 2022 год'!$A$5:$V$5</definedName>
    <definedName name="_xlnm._FilterDatabase" localSheetId="1" hidden="1">'на 2022 год (2)'!$A$5:$S$5</definedName>
    <definedName name="_xlnm.Print_Area" localSheetId="1">'на 2022 год (2)'!$A$1:$H$23</definedName>
  </definedNames>
  <calcPr calcId="144525"/>
</workbook>
</file>

<file path=xl/calcChain.xml><?xml version="1.0" encoding="utf-8"?>
<calcChain xmlns="http://schemas.openxmlformats.org/spreadsheetml/2006/main">
  <c r="R23" i="2" l="1"/>
  <c r="Q23" i="2"/>
  <c r="P23" i="2"/>
  <c r="N23" i="2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6" i="1"/>
  <c r="U23" i="1" l="1"/>
  <c r="T23" i="1"/>
  <c r="S23" i="1"/>
  <c r="Q23" i="1"/>
  <c r="G23" i="1"/>
  <c r="E23" i="1"/>
  <c r="D23" i="1"/>
  <c r="D28" i="1" s="1"/>
  <c r="C23" i="1"/>
  <c r="H23" i="1" s="1"/>
  <c r="I23" i="1" s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23" i="1" s="1"/>
  <c r="J12" i="2" l="1"/>
  <c r="I13" i="2"/>
  <c r="J15" i="2"/>
  <c r="J8" i="2"/>
  <c r="I19" i="2"/>
  <c r="I21" i="2"/>
  <c r="J10" i="2"/>
  <c r="I11" i="2"/>
  <c r="I14" i="2"/>
  <c r="J16" i="2"/>
  <c r="J18" i="2"/>
  <c r="J20" i="2"/>
  <c r="I22" i="2"/>
  <c r="J17" i="2"/>
  <c r="J7" i="2"/>
  <c r="J9" i="2"/>
  <c r="I9" i="2"/>
  <c r="J11" i="1"/>
  <c r="J20" i="1"/>
  <c r="J6" i="1"/>
  <c r="J8" i="1"/>
  <c r="J13" i="1"/>
  <c r="J22" i="1"/>
  <c r="J15" i="1"/>
  <c r="J17" i="1"/>
  <c r="J10" i="1"/>
  <c r="J9" i="1"/>
  <c r="J19" i="1"/>
  <c r="J16" i="1"/>
  <c r="J12" i="1"/>
  <c r="J21" i="1"/>
  <c r="J14" i="1"/>
  <c r="J7" i="1"/>
  <c r="J18" i="1"/>
  <c r="C28" i="1"/>
  <c r="D30" i="1" s="1"/>
  <c r="I15" i="2" l="1"/>
  <c r="J13" i="2"/>
  <c r="K13" i="2" s="1"/>
  <c r="J22" i="2"/>
  <c r="L22" i="2" s="1"/>
  <c r="I10" i="2"/>
  <c r="J14" i="2"/>
  <c r="L14" i="2" s="1"/>
  <c r="I12" i="2"/>
  <c r="I8" i="2"/>
  <c r="I16" i="2"/>
  <c r="J19" i="2"/>
  <c r="L19" i="2" s="1"/>
  <c r="I18" i="2"/>
  <c r="I20" i="2"/>
  <c r="J21" i="2"/>
  <c r="L21" i="2" s="1"/>
  <c r="I7" i="2"/>
  <c r="J11" i="2"/>
  <c r="K11" i="2" s="1"/>
  <c r="I17" i="2"/>
  <c r="L17" i="2"/>
  <c r="K17" i="2"/>
  <c r="J6" i="2"/>
  <c r="I6" i="2"/>
  <c r="K12" i="2"/>
  <c r="L12" i="2"/>
  <c r="K18" i="2"/>
  <c r="L18" i="2"/>
  <c r="L15" i="2"/>
  <c r="K15" i="2"/>
  <c r="L9" i="2"/>
  <c r="K9" i="2"/>
  <c r="L20" i="2"/>
  <c r="K20" i="2"/>
  <c r="L16" i="2"/>
  <c r="K16" i="2"/>
  <c r="L10" i="2"/>
  <c r="K10" i="2"/>
  <c r="L7" i="2"/>
  <c r="K7" i="2"/>
  <c r="L8" i="2"/>
  <c r="K8" i="2"/>
  <c r="M14" i="1"/>
  <c r="L14" i="1"/>
  <c r="M18" i="1"/>
  <c r="L18" i="1"/>
  <c r="M7" i="1"/>
  <c r="L7" i="1"/>
  <c r="M12" i="1"/>
  <c r="L12" i="1"/>
  <c r="M16" i="1"/>
  <c r="L16" i="1"/>
  <c r="M19" i="1"/>
  <c r="L19" i="1"/>
  <c r="L20" i="1"/>
  <c r="M20" i="1"/>
  <c r="L9" i="1"/>
  <c r="M9" i="1"/>
  <c r="M11" i="1"/>
  <c r="L11" i="1"/>
  <c r="M21" i="1"/>
  <c r="L21" i="1"/>
  <c r="M10" i="1"/>
  <c r="L10" i="1"/>
  <c r="M17" i="1"/>
  <c r="L17" i="1"/>
  <c r="M15" i="1"/>
  <c r="L15" i="1"/>
  <c r="M22" i="1"/>
  <c r="L22" i="1"/>
  <c r="L13" i="1"/>
  <c r="M13" i="1"/>
  <c r="M8" i="1"/>
  <c r="L8" i="1"/>
  <c r="J23" i="1"/>
  <c r="L11" i="2" l="1"/>
  <c r="L13" i="2"/>
  <c r="K22" i="2"/>
  <c r="K19" i="2"/>
  <c r="K14" i="2"/>
  <c r="I23" i="2"/>
  <c r="K21" i="2"/>
  <c r="K6" i="2"/>
  <c r="J23" i="2"/>
  <c r="L6" i="2"/>
  <c r="L23" i="2" s="1"/>
  <c r="O9" i="1"/>
  <c r="N9" i="1"/>
  <c r="M6" i="1"/>
  <c r="L6" i="1"/>
  <c r="L23" i="1" s="1"/>
  <c r="K23" i="1"/>
  <c r="O11" i="1"/>
  <c r="N11" i="1"/>
  <c r="N13" i="1"/>
  <c r="O13" i="1"/>
  <c r="O22" i="1"/>
  <c r="N22" i="1"/>
  <c r="N15" i="1"/>
  <c r="O15" i="1"/>
  <c r="O16" i="1"/>
  <c r="N16" i="1"/>
  <c r="N20" i="1"/>
  <c r="O20" i="1"/>
  <c r="O19" i="1"/>
  <c r="N19" i="1"/>
  <c r="O17" i="1"/>
  <c r="N17" i="1"/>
  <c r="O10" i="1"/>
  <c r="N10" i="1"/>
  <c r="O7" i="1"/>
  <c r="N7" i="1"/>
  <c r="O14" i="1"/>
  <c r="N14" i="1"/>
  <c r="O8" i="1"/>
  <c r="N8" i="1"/>
  <c r="N12" i="1"/>
  <c r="O12" i="1"/>
  <c r="O21" i="1"/>
  <c r="N21" i="1"/>
  <c r="O18" i="1"/>
  <c r="N18" i="1"/>
  <c r="K23" i="2" l="1"/>
  <c r="M23" i="1"/>
  <c r="N6" i="1"/>
  <c r="N23" i="1" s="1"/>
  <c r="O6" i="1"/>
  <c r="O23" i="1" s="1"/>
</calcChain>
</file>

<file path=xl/sharedStrings.xml><?xml version="1.0" encoding="utf-8"?>
<sst xmlns="http://schemas.openxmlformats.org/spreadsheetml/2006/main" count="78" uniqueCount="46">
  <si>
    <t>Расчет и распределение субвенций на исполнение отдельных государственных полномочий по расчету и предоставлению дотаций поселениям на 2022 год</t>
  </si>
  <si>
    <t>№</t>
  </si>
  <si>
    <t>Наименование</t>
  </si>
  <si>
    <t>Численность населения, чел.</t>
  </si>
  <si>
    <t>Планируемые налоговые и неналоговые доходы сельских и городских поселений, тыс. рублей</t>
  </si>
  <si>
    <t>Подушевые расчетные  доходы ПРДср=ПД/Н</t>
  </si>
  <si>
    <t>Объем субвенций на исполнение полномочий ФК=ПРДср*Н</t>
  </si>
  <si>
    <t>Расчетный размер субвенции на 2022 год С(мр)=(ФК*Нj)/Н, тыс. рублей</t>
  </si>
  <si>
    <t>Округл.</t>
  </si>
  <si>
    <t>ЗРТ 677-ЗРТ</t>
  </si>
  <si>
    <t>на 01.01.2021 г.</t>
  </si>
  <si>
    <t>на 01.01.2020 г.</t>
  </si>
  <si>
    <t>на 01.01.2019</t>
  </si>
  <si>
    <t>Отклонение</t>
  </si>
  <si>
    <t>откл с пп 2022 год</t>
  </si>
  <si>
    <t>на 2023 год</t>
  </si>
  <si>
    <t>на 2024 год</t>
  </si>
  <si>
    <t>откл с пп 2023</t>
  </si>
  <si>
    <t>2021 год</t>
  </si>
  <si>
    <t>2022 год</t>
  </si>
  <si>
    <t>2023 год</t>
  </si>
  <si>
    <t>Бай-Тайгинский кожуун</t>
  </si>
  <si>
    <t>Барун-Хемчикский кожуун</t>
  </si>
  <si>
    <t>Дзун-Хемчикский кожуун</t>
  </si>
  <si>
    <t>Каа-Хемский кожуун</t>
  </si>
  <si>
    <t>Кызылский кожуун</t>
  </si>
  <si>
    <t>Монгун-Тайгинский кожуун</t>
  </si>
  <si>
    <t>Овюрский кожуун</t>
  </si>
  <si>
    <t>Пий-Хемский кожуун</t>
  </si>
  <si>
    <t>Сут-Хольский кожуун</t>
  </si>
  <si>
    <t>Тандинский кожуун</t>
  </si>
  <si>
    <t>Тес-Хемский кожуун</t>
  </si>
  <si>
    <t>Тере-Хольский кожуун</t>
  </si>
  <si>
    <t>Тоджинский кожуун</t>
  </si>
  <si>
    <t>Улуг-Хемский кожуун</t>
  </si>
  <si>
    <t>Чаа-Хольский кожуун</t>
  </si>
  <si>
    <t>Чеди-Хольский кожуун</t>
  </si>
  <si>
    <t>Эрзинский кожуун</t>
  </si>
  <si>
    <t>Всего</t>
  </si>
  <si>
    <t>Ак-Довурак</t>
  </si>
  <si>
    <t>Кызыл</t>
  </si>
  <si>
    <t>Подушевые расчетные  доходы</t>
  </si>
  <si>
    <t>Объем субвенций на исполнение полномочий</t>
  </si>
  <si>
    <t>Расчетный размер субвенции на 2022 год</t>
  </si>
  <si>
    <t>Расчетный размер субвенции на 2022 год, тыс. рублей</t>
  </si>
  <si>
    <t>Численность населения на 01.01.2021 г., чел.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</si>
</sst>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0\.00\.00"/>
    <numFmt numFmtId="165" formatCode="#,##0_ ;[Red]\-#,##0\ "/>
    <numFmt numFmtId="166" formatCode="#,##0.0_ ;[Red]\-#,##0.0\ "/>
    <numFmt numFmtId="167" formatCode="#,##0.00;[Red]\-#,##0.00;0.00"/>
    <numFmt numFmtId="168" formatCode="#,##0.000_ ;[Red]\-#,##0.000\ "/>
  </numFmts>
  <fonts count="11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7" fillId="0" borderId="0"/>
  </cellStyleXfs>
  <cellXfs count="46">
    <xf numFmtId="0" fontId="0" fillId="0" borderId="0" xfId="0"/>
    <xf numFmtId="0" fontId="1" fillId="0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/>
    <xf numFmtId="0" fontId="5" fillId="0" borderId="2" xfId="1" applyNumberFormat="1" applyFont="1" applyFill="1" applyBorder="1" applyAlignment="1" applyProtection="1">
      <alignment horizontal="center" vertical="center" wrapText="1"/>
      <protection hidden="1"/>
    </xf>
    <xf numFmtId="0" fontId="5" fillId="0" borderId="2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5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7" fillId="0" borderId="1" xfId="2" applyNumberFormat="1" applyFont="1" applyFill="1" applyBorder="1" applyAlignment="1" applyProtection="1">
      <alignment horizontal="center" vertical="center"/>
      <protection hidden="1"/>
    </xf>
    <xf numFmtId="0" fontId="7" fillId="0" borderId="1" xfId="2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64" fontId="8" fillId="0" borderId="1" xfId="1" applyNumberFormat="1" applyFont="1" applyFill="1" applyBorder="1" applyAlignment="1" applyProtection="1">
      <alignment horizontal="left"/>
      <protection hidden="1"/>
    </xf>
    <xf numFmtId="165" fontId="2" fillId="0" borderId="1" xfId="0" applyNumberFormat="1" applyFont="1" applyBorder="1" applyAlignment="1">
      <alignment horizontal="center" vertical="center"/>
    </xf>
    <xf numFmtId="166" fontId="2" fillId="0" borderId="1" xfId="0" applyNumberFormat="1" applyFont="1" applyBorder="1" applyAlignment="1">
      <alignment horizontal="center" vertical="center"/>
    </xf>
    <xf numFmtId="166" fontId="2" fillId="0" borderId="1" xfId="0" applyNumberFormat="1" applyFont="1" applyFill="1" applyBorder="1" applyAlignment="1">
      <alignment horizontal="center" vertical="center"/>
    </xf>
    <xf numFmtId="166" fontId="2" fillId="0" borderId="0" xfId="0" applyNumberFormat="1" applyFont="1" applyFill="1" applyBorder="1" applyAlignment="1">
      <alignment horizontal="center" vertical="center"/>
    </xf>
    <xf numFmtId="167" fontId="9" fillId="2" borderId="1" xfId="2" applyNumberFormat="1" applyFont="1" applyFill="1" applyBorder="1" applyAlignment="1" applyProtection="1">
      <alignment horizontal="right"/>
      <protection hidden="1"/>
    </xf>
    <xf numFmtId="165" fontId="2" fillId="0" borderId="0" xfId="0" applyNumberFormat="1" applyFont="1"/>
    <xf numFmtId="0" fontId="3" fillId="0" borderId="1" xfId="0" applyFont="1" applyBorder="1"/>
    <xf numFmtId="164" fontId="5" fillId="0" borderId="1" xfId="1" applyNumberFormat="1" applyFont="1" applyFill="1" applyBorder="1" applyAlignment="1" applyProtection="1">
      <alignment horizontal="left"/>
      <protection hidden="1"/>
    </xf>
    <xf numFmtId="165" fontId="3" fillId="0" borderId="1" xfId="0" applyNumberFormat="1" applyFont="1" applyBorder="1" applyAlignment="1">
      <alignment horizontal="center" vertical="center"/>
    </xf>
    <xf numFmtId="168" fontId="3" fillId="0" borderId="1" xfId="0" applyNumberFormat="1" applyFont="1" applyBorder="1" applyAlignment="1">
      <alignment horizontal="center" vertical="center"/>
    </xf>
    <xf numFmtId="166" fontId="3" fillId="0" borderId="1" xfId="0" applyNumberFormat="1" applyFont="1" applyBorder="1" applyAlignment="1">
      <alignment horizontal="center" vertical="center"/>
    </xf>
    <xf numFmtId="166" fontId="3" fillId="0" borderId="1" xfId="0" applyNumberFormat="1" applyFont="1" applyFill="1" applyBorder="1" applyAlignment="1">
      <alignment horizontal="center" vertical="center"/>
    </xf>
    <xf numFmtId="166" fontId="3" fillId="0" borderId="4" xfId="0" applyNumberFormat="1" applyFont="1" applyFill="1" applyBorder="1" applyAlignment="1">
      <alignment horizontal="center" vertical="center"/>
    </xf>
    <xf numFmtId="166" fontId="3" fillId="0" borderId="4" xfId="0" applyNumberFormat="1" applyFont="1" applyBorder="1" applyAlignment="1">
      <alignment horizontal="center" vertical="center"/>
    </xf>
    <xf numFmtId="167" fontId="10" fillId="2" borderId="1" xfId="2" applyNumberFormat="1" applyFont="1" applyFill="1" applyBorder="1" applyAlignment="1" applyProtection="1">
      <alignment horizontal="right"/>
      <protection hidden="1"/>
    </xf>
    <xf numFmtId="0" fontId="3" fillId="0" borderId="0" xfId="0" applyFont="1"/>
    <xf numFmtId="165" fontId="3" fillId="0" borderId="0" xfId="0" applyNumberFormat="1" applyFont="1"/>
    <xf numFmtId="165" fontId="2" fillId="0" borderId="0" xfId="0" applyNumberFormat="1" applyFont="1" applyFill="1"/>
    <xf numFmtId="168" fontId="2" fillId="0" borderId="0" xfId="0" applyNumberFormat="1" applyFont="1" applyFill="1"/>
    <xf numFmtId="0" fontId="2" fillId="0" borderId="0" xfId="0" applyFont="1" applyFill="1"/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5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6" fillId="0" borderId="1" xfId="0" applyFont="1" applyFill="1" applyBorder="1" applyAlignment="1">
      <alignment horizontal="center" vertical="center"/>
    </xf>
    <xf numFmtId="0" fontId="5" fillId="0" borderId="3" xfId="1" applyNumberFormat="1" applyFont="1" applyFill="1" applyBorder="1" applyAlignment="1" applyProtection="1">
      <alignment horizontal="center" vertical="center" wrapText="1"/>
      <protection hidden="1"/>
    </xf>
    <xf numFmtId="0" fontId="5" fillId="0" borderId="5" xfId="1" applyNumberFormat="1" applyFont="1" applyFill="1" applyBorder="1" applyAlignment="1" applyProtection="1">
      <alignment horizontal="center" vertical="center" wrapText="1"/>
      <protection hidden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X31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J4" sqref="J4:J5"/>
    </sheetView>
  </sheetViews>
  <sheetFormatPr defaultRowHeight="15.75" x14ac:dyDescent="0.25"/>
  <cols>
    <col min="1" max="1" width="5.28515625" style="3" customWidth="1"/>
    <col min="2" max="2" width="30.140625" style="3" customWidth="1"/>
    <col min="3" max="3" width="13.7109375" style="3" customWidth="1"/>
    <col min="4" max="6" width="12" style="3" hidden="1" customWidth="1"/>
    <col min="7" max="7" width="17" style="3" customWidth="1"/>
    <col min="8" max="8" width="13.28515625" style="3" customWidth="1"/>
    <col min="9" max="9" width="16.42578125" style="3" customWidth="1"/>
    <col min="10" max="10" width="14.85546875" style="3" customWidth="1"/>
    <col min="11" max="17" width="14" style="38" customWidth="1"/>
    <col min="18" max="18" width="9.140625" style="3" customWidth="1"/>
    <col min="19" max="19" width="12.5703125" style="3" customWidth="1"/>
    <col min="20" max="20" width="12.7109375" style="3" customWidth="1"/>
    <col min="21" max="21" width="13.42578125" style="3" customWidth="1"/>
    <col min="22" max="22" width="9.140625" style="3" customWidth="1"/>
    <col min="23" max="16384" width="9.140625" style="3"/>
  </cols>
  <sheetData>
    <row r="2" spans="1:24" ht="34.5" customHeight="1" x14ac:dyDescent="0.25">
      <c r="A2" s="41" t="s">
        <v>0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1"/>
      <c r="M2" s="1"/>
      <c r="N2" s="1"/>
      <c r="O2" s="2"/>
      <c r="P2" s="2"/>
      <c r="Q2" s="2"/>
    </row>
    <row r="4" spans="1:24" s="7" customFormat="1" ht="15" customHeight="1" x14ac:dyDescent="0.25">
      <c r="A4" s="40" t="s">
        <v>1</v>
      </c>
      <c r="B4" s="42" t="s">
        <v>2</v>
      </c>
      <c r="C4" s="4"/>
      <c r="D4" s="5" t="s">
        <v>3</v>
      </c>
      <c r="E4" s="5"/>
      <c r="F4" s="5"/>
      <c r="G4" s="39" t="s">
        <v>4</v>
      </c>
      <c r="H4" s="39" t="s">
        <v>5</v>
      </c>
      <c r="I4" s="39" t="s">
        <v>6</v>
      </c>
      <c r="J4" s="39" t="s">
        <v>7</v>
      </c>
      <c r="K4" s="43" t="s">
        <v>8</v>
      </c>
      <c r="L4" s="6"/>
      <c r="M4" s="6"/>
      <c r="N4" s="6"/>
      <c r="O4" s="6"/>
      <c r="P4" s="6"/>
      <c r="Q4" s="39" t="s">
        <v>4</v>
      </c>
      <c r="S4" s="40" t="s">
        <v>9</v>
      </c>
      <c r="T4" s="40"/>
      <c r="U4" s="40"/>
    </row>
    <row r="5" spans="1:24" s="7" customFormat="1" ht="129" customHeight="1" x14ac:dyDescent="0.25">
      <c r="A5" s="40"/>
      <c r="B5" s="42"/>
      <c r="C5" s="8" t="s">
        <v>10</v>
      </c>
      <c r="D5" s="9" t="s">
        <v>11</v>
      </c>
      <c r="E5" s="10" t="s">
        <v>12</v>
      </c>
      <c r="F5" s="10" t="s">
        <v>13</v>
      </c>
      <c r="G5" s="39"/>
      <c r="H5" s="39"/>
      <c r="I5" s="39"/>
      <c r="J5" s="39"/>
      <c r="K5" s="43"/>
      <c r="L5" s="11" t="s">
        <v>14</v>
      </c>
      <c r="M5" s="12" t="s">
        <v>15</v>
      </c>
      <c r="N5" s="12" t="s">
        <v>16</v>
      </c>
      <c r="O5" s="11" t="s">
        <v>17</v>
      </c>
      <c r="P5" s="13"/>
      <c r="Q5" s="39"/>
      <c r="S5" s="14" t="s">
        <v>18</v>
      </c>
      <c r="T5" s="15" t="s">
        <v>19</v>
      </c>
      <c r="U5" s="15" t="s">
        <v>20</v>
      </c>
      <c r="V5" s="16"/>
    </row>
    <row r="6" spans="1:24" x14ac:dyDescent="0.25">
      <c r="A6" s="17">
        <v>1</v>
      </c>
      <c r="B6" s="18" t="s">
        <v>21</v>
      </c>
      <c r="C6" s="19">
        <v>10701</v>
      </c>
      <c r="D6" s="19">
        <v>10625</v>
      </c>
      <c r="E6" s="19">
        <v>10563</v>
      </c>
      <c r="F6" s="19">
        <f>C6-D6</f>
        <v>76</v>
      </c>
      <c r="G6" s="19">
        <v>3363</v>
      </c>
      <c r="H6" s="19"/>
      <c r="I6" s="19"/>
      <c r="J6" s="20">
        <f>($I$23*C6)/$C$23</f>
        <v>8316.8351464392563</v>
      </c>
      <c r="K6" s="21">
        <f>ROUND(J6,1)</f>
        <v>8316.7999999999993</v>
      </c>
      <c r="L6" s="21">
        <f>K6-T6</f>
        <v>881.69999999999891</v>
      </c>
      <c r="M6" s="21">
        <f>K6*$M$26%</f>
        <v>7925.7059688364034</v>
      </c>
      <c r="N6" s="21">
        <f>M6*$N$26%</f>
        <v>7863.8751240169659</v>
      </c>
      <c r="O6" s="21">
        <f>M6-U6</f>
        <v>548.60596883640301</v>
      </c>
      <c r="P6" s="22"/>
      <c r="Q6" s="19">
        <v>3228</v>
      </c>
      <c r="S6" s="23">
        <v>7802</v>
      </c>
      <c r="T6" s="23">
        <v>7435.1</v>
      </c>
      <c r="U6" s="23">
        <v>7377.1</v>
      </c>
      <c r="X6" s="24"/>
    </row>
    <row r="7" spans="1:24" x14ac:dyDescent="0.25">
      <c r="A7" s="17">
        <v>2</v>
      </c>
      <c r="B7" s="18" t="s">
        <v>22</v>
      </c>
      <c r="C7" s="19">
        <v>12546</v>
      </c>
      <c r="D7" s="19">
        <v>12395</v>
      </c>
      <c r="E7" s="19">
        <v>12362</v>
      </c>
      <c r="F7" s="19">
        <f t="shared" ref="F7:F22" si="0">C7-D7</f>
        <v>151</v>
      </c>
      <c r="G7" s="19">
        <v>4018</v>
      </c>
      <c r="H7" s="19"/>
      <c r="I7" s="19"/>
      <c r="J7" s="20">
        <f t="shared" ref="J7:J22" si="1">($I$23*C7)/$C$23</f>
        <v>9750.772240652921</v>
      </c>
      <c r="K7" s="21">
        <f t="shared" ref="K7:K22" si="2">ROUND(J7,1)</f>
        <v>9750.7999999999993</v>
      </c>
      <c r="L7" s="21">
        <f t="shared" ref="L7:L22" si="3">K7-T7</f>
        <v>1050.0999999999985</v>
      </c>
      <c r="M7" s="21">
        <f t="shared" ref="M7:M22" si="4">K7*$M$26%</f>
        <v>9292.2727203888517</v>
      </c>
      <c r="N7" s="21">
        <f t="shared" ref="N7:N22" si="5">M7*$N$26%</f>
        <v>9219.7808723625221</v>
      </c>
      <c r="O7" s="21">
        <f t="shared" ref="O7:O22" si="6">M7-U7</f>
        <v>659.47272038885239</v>
      </c>
      <c r="P7" s="22"/>
      <c r="Q7" s="19">
        <v>3859</v>
      </c>
      <c r="S7" s="23">
        <v>9130</v>
      </c>
      <c r="T7" s="23">
        <v>8700.7000000000007</v>
      </c>
      <c r="U7" s="23">
        <v>8632.7999999999993</v>
      </c>
      <c r="X7" s="24"/>
    </row>
    <row r="8" spans="1:24" x14ac:dyDescent="0.25">
      <c r="A8" s="17">
        <v>3</v>
      </c>
      <c r="B8" s="18" t="s">
        <v>23</v>
      </c>
      <c r="C8" s="19">
        <v>20538</v>
      </c>
      <c r="D8" s="19">
        <v>20356</v>
      </c>
      <c r="E8" s="19">
        <v>20247</v>
      </c>
      <c r="F8" s="19">
        <f t="shared" si="0"/>
        <v>182</v>
      </c>
      <c r="G8" s="19">
        <v>26088</v>
      </c>
      <c r="H8" s="19"/>
      <c r="I8" s="19"/>
      <c r="J8" s="20">
        <f t="shared" si="1"/>
        <v>15962.168043880894</v>
      </c>
      <c r="K8" s="21">
        <f t="shared" si="2"/>
        <v>15962.2</v>
      </c>
      <c r="L8" s="21">
        <f t="shared" si="3"/>
        <v>1711.4000000000015</v>
      </c>
      <c r="M8" s="21">
        <f t="shared" si="4"/>
        <v>15211.584241025448</v>
      </c>
      <c r="N8" s="21">
        <f t="shared" si="5"/>
        <v>15092.914042009381</v>
      </c>
      <c r="O8" s="21">
        <f t="shared" si="6"/>
        <v>1071.9842410254478</v>
      </c>
      <c r="P8" s="22"/>
      <c r="Q8" s="19">
        <v>24347</v>
      </c>
      <c r="S8" s="23">
        <v>14954</v>
      </c>
      <c r="T8" s="23">
        <v>14250.8</v>
      </c>
      <c r="U8" s="23">
        <v>14139.6</v>
      </c>
      <c r="X8" s="24"/>
    </row>
    <row r="9" spans="1:24" x14ac:dyDescent="0.25">
      <c r="A9" s="17">
        <v>4</v>
      </c>
      <c r="B9" s="18" t="s">
        <v>24</v>
      </c>
      <c r="C9" s="19">
        <v>11936</v>
      </c>
      <c r="D9" s="19">
        <v>11916</v>
      </c>
      <c r="E9" s="19">
        <v>11912</v>
      </c>
      <c r="F9" s="19">
        <f t="shared" si="0"/>
        <v>20</v>
      </c>
      <c r="G9" s="19">
        <v>6406</v>
      </c>
      <c r="H9" s="19"/>
      <c r="I9" s="19"/>
      <c r="J9" s="20">
        <f t="shared" si="1"/>
        <v>9276.6792176337694</v>
      </c>
      <c r="K9" s="21">
        <f t="shared" si="2"/>
        <v>9276.7000000000007</v>
      </c>
      <c r="L9" s="21">
        <f t="shared" si="3"/>
        <v>892.40000000000146</v>
      </c>
      <c r="M9" s="21">
        <f t="shared" si="4"/>
        <v>8840.4670740073907</v>
      </c>
      <c r="N9" s="21">
        <f t="shared" si="5"/>
        <v>8771.4998993565059</v>
      </c>
      <c r="O9" s="21">
        <f t="shared" si="6"/>
        <v>521.56707400739106</v>
      </c>
      <c r="P9" s="22"/>
      <c r="Q9" s="19">
        <v>6627</v>
      </c>
      <c r="S9" s="23">
        <v>8798</v>
      </c>
      <c r="T9" s="23">
        <v>8384.2999999999993</v>
      </c>
      <c r="U9" s="23">
        <v>8318.9</v>
      </c>
      <c r="X9" s="24"/>
    </row>
    <row r="10" spans="1:24" x14ac:dyDescent="0.25">
      <c r="A10" s="17">
        <v>5</v>
      </c>
      <c r="B10" s="18" t="s">
        <v>25</v>
      </c>
      <c r="C10" s="19">
        <v>34036</v>
      </c>
      <c r="D10" s="19">
        <v>33219</v>
      </c>
      <c r="E10" s="19">
        <v>32646</v>
      </c>
      <c r="F10" s="19">
        <f t="shared" si="0"/>
        <v>817</v>
      </c>
      <c r="G10" s="19">
        <v>40837</v>
      </c>
      <c r="H10" s="19"/>
      <c r="I10" s="19"/>
      <c r="J10" s="20">
        <f t="shared" si="1"/>
        <v>26452.836281114527</v>
      </c>
      <c r="K10" s="21">
        <f t="shared" si="2"/>
        <v>26452.799999999999</v>
      </c>
      <c r="L10" s="21">
        <f t="shared" si="3"/>
        <v>3474.7000000000007</v>
      </c>
      <c r="M10" s="21">
        <f t="shared" si="4"/>
        <v>25208.868176754957</v>
      </c>
      <c r="N10" s="21">
        <f t="shared" si="5"/>
        <v>25012.206122618794</v>
      </c>
      <c r="O10" s="21">
        <f t="shared" si="6"/>
        <v>2409.9681767549555</v>
      </c>
      <c r="P10" s="22"/>
      <c r="Q10" s="19">
        <v>32310</v>
      </c>
      <c r="S10" s="23">
        <v>24112</v>
      </c>
      <c r="T10" s="23">
        <v>22978.1</v>
      </c>
      <c r="U10" s="23">
        <v>22798.9</v>
      </c>
      <c r="X10" s="24"/>
    </row>
    <row r="11" spans="1:24" x14ac:dyDescent="0.25">
      <c r="A11" s="17">
        <v>6</v>
      </c>
      <c r="B11" s="18" t="s">
        <v>26</v>
      </c>
      <c r="C11" s="19">
        <v>6168</v>
      </c>
      <c r="D11" s="19">
        <v>6100</v>
      </c>
      <c r="E11" s="19">
        <v>6067</v>
      </c>
      <c r="F11" s="19">
        <f t="shared" si="0"/>
        <v>68</v>
      </c>
      <c r="G11" s="19">
        <v>2722</v>
      </c>
      <c r="H11" s="19"/>
      <c r="I11" s="19"/>
      <c r="J11" s="20">
        <f t="shared" si="1"/>
        <v>4793.7799442330006</v>
      </c>
      <c r="K11" s="21">
        <f t="shared" si="2"/>
        <v>4793.8</v>
      </c>
      <c r="L11" s="21">
        <f t="shared" si="3"/>
        <v>523.5</v>
      </c>
      <c r="M11" s="21">
        <f t="shared" si="4"/>
        <v>4568.3735659638269</v>
      </c>
      <c r="N11" s="21">
        <f t="shared" si="5"/>
        <v>4532.7342931791718</v>
      </c>
      <c r="O11" s="21">
        <f t="shared" si="6"/>
        <v>331.37356596382688</v>
      </c>
      <c r="P11" s="22"/>
      <c r="Q11" s="19">
        <v>2536</v>
      </c>
      <c r="S11" s="23">
        <v>4481</v>
      </c>
      <c r="T11" s="23">
        <v>4270.3</v>
      </c>
      <c r="U11" s="23">
        <v>4237</v>
      </c>
      <c r="X11" s="24"/>
    </row>
    <row r="12" spans="1:24" x14ac:dyDescent="0.25">
      <c r="A12" s="17">
        <v>7</v>
      </c>
      <c r="B12" s="18" t="s">
        <v>27</v>
      </c>
      <c r="C12" s="19">
        <v>7067</v>
      </c>
      <c r="D12" s="19">
        <v>7022</v>
      </c>
      <c r="E12" s="19">
        <v>7012</v>
      </c>
      <c r="F12" s="19">
        <f t="shared" si="0"/>
        <v>45</v>
      </c>
      <c r="G12" s="19">
        <v>2680</v>
      </c>
      <c r="H12" s="19"/>
      <c r="I12" s="19"/>
      <c r="J12" s="20">
        <f t="shared" si="1"/>
        <v>5492.4842519284393</v>
      </c>
      <c r="K12" s="21">
        <f t="shared" si="2"/>
        <v>5492.5</v>
      </c>
      <c r="L12" s="21">
        <f t="shared" si="3"/>
        <v>557</v>
      </c>
      <c r="M12" s="21">
        <f t="shared" si="4"/>
        <v>5234.217491563335</v>
      </c>
      <c r="N12" s="21">
        <f t="shared" si="5"/>
        <v>5193.3837676345693</v>
      </c>
      <c r="O12" s="21">
        <f t="shared" si="6"/>
        <v>337.21749156333499</v>
      </c>
      <c r="P12" s="22"/>
      <c r="Q12" s="19">
        <v>2989</v>
      </c>
      <c r="S12" s="23">
        <v>5179</v>
      </c>
      <c r="T12" s="23">
        <v>4935.5</v>
      </c>
      <c r="U12" s="23">
        <v>4897</v>
      </c>
      <c r="X12" s="24"/>
    </row>
    <row r="13" spans="1:24" x14ac:dyDescent="0.25">
      <c r="A13" s="17">
        <v>8</v>
      </c>
      <c r="B13" s="18" t="s">
        <v>28</v>
      </c>
      <c r="C13" s="19">
        <v>10213</v>
      </c>
      <c r="D13" s="19">
        <v>10126</v>
      </c>
      <c r="E13" s="19">
        <v>10055</v>
      </c>
      <c r="F13" s="19">
        <f t="shared" si="0"/>
        <v>87</v>
      </c>
      <c r="G13" s="19">
        <v>17544</v>
      </c>
      <c r="H13" s="19"/>
      <c r="I13" s="19"/>
      <c r="J13" s="20">
        <f t="shared" si="1"/>
        <v>7937.5607280239346</v>
      </c>
      <c r="K13" s="21">
        <f t="shared" si="2"/>
        <v>7937.6</v>
      </c>
      <c r="L13" s="21">
        <f t="shared" si="3"/>
        <v>859.90000000000055</v>
      </c>
      <c r="M13" s="21">
        <f t="shared" si="4"/>
        <v>7564.337689764794</v>
      </c>
      <c r="N13" s="21">
        <f t="shared" si="5"/>
        <v>7505.3259888896055</v>
      </c>
      <c r="O13" s="21">
        <f t="shared" si="6"/>
        <v>541.83768976479405</v>
      </c>
      <c r="P13" s="22"/>
      <c r="Q13" s="19">
        <v>14703</v>
      </c>
      <c r="S13" s="23">
        <v>7427</v>
      </c>
      <c r="T13" s="23">
        <v>7077.7</v>
      </c>
      <c r="U13" s="23">
        <v>7022.5</v>
      </c>
      <c r="X13" s="24"/>
    </row>
    <row r="14" spans="1:24" x14ac:dyDescent="0.25">
      <c r="A14" s="17">
        <v>9</v>
      </c>
      <c r="B14" s="18" t="s">
        <v>29</v>
      </c>
      <c r="C14" s="19">
        <v>8118</v>
      </c>
      <c r="D14" s="19">
        <v>8067</v>
      </c>
      <c r="E14" s="19">
        <v>8081</v>
      </c>
      <c r="F14" s="19">
        <f t="shared" si="0"/>
        <v>51</v>
      </c>
      <c r="G14" s="19">
        <v>3039</v>
      </c>
      <c r="H14" s="19"/>
      <c r="I14" s="19"/>
      <c r="J14" s="20">
        <f t="shared" si="1"/>
        <v>6309.3232145401262</v>
      </c>
      <c r="K14" s="21">
        <f t="shared" si="2"/>
        <v>6309.3</v>
      </c>
      <c r="L14" s="21">
        <f t="shared" si="3"/>
        <v>621</v>
      </c>
      <c r="M14" s="21">
        <f t="shared" si="4"/>
        <v>6012.6078142049255</v>
      </c>
      <c r="N14" s="21">
        <f t="shared" si="5"/>
        <v>5965.7016304300023</v>
      </c>
      <c r="O14" s="21">
        <f t="shared" si="6"/>
        <v>368.70781420492585</v>
      </c>
      <c r="P14" s="22"/>
      <c r="Q14" s="19">
        <v>3045</v>
      </c>
      <c r="S14" s="23">
        <v>5969</v>
      </c>
      <c r="T14" s="23">
        <v>5688.3</v>
      </c>
      <c r="U14" s="23">
        <v>5643.9</v>
      </c>
      <c r="X14" s="24"/>
    </row>
    <row r="15" spans="1:24" x14ac:dyDescent="0.25">
      <c r="A15" s="17">
        <v>10</v>
      </c>
      <c r="B15" s="18" t="s">
        <v>30</v>
      </c>
      <c r="C15" s="19">
        <v>15271</v>
      </c>
      <c r="D15" s="19">
        <v>15206</v>
      </c>
      <c r="E15" s="19">
        <v>15085</v>
      </c>
      <c r="F15" s="19">
        <f t="shared" si="0"/>
        <v>65</v>
      </c>
      <c r="G15" s="19">
        <v>5352</v>
      </c>
      <c r="H15" s="19"/>
      <c r="I15" s="19"/>
      <c r="J15" s="20">
        <f t="shared" si="1"/>
        <v>11868.646810697495</v>
      </c>
      <c r="K15" s="21">
        <f t="shared" si="2"/>
        <v>11868.6</v>
      </c>
      <c r="L15" s="21">
        <f t="shared" si="3"/>
        <v>1250.5</v>
      </c>
      <c r="M15" s="21">
        <f t="shared" si="4"/>
        <v>11310.484063790369</v>
      </c>
      <c r="N15" s="21">
        <f t="shared" si="5"/>
        <v>11222.247534737851</v>
      </c>
      <c r="O15" s="21">
        <f t="shared" si="6"/>
        <v>775.28406379036824</v>
      </c>
      <c r="P15" s="22"/>
      <c r="Q15" s="19">
        <v>7089</v>
      </c>
      <c r="S15" s="23">
        <v>11142</v>
      </c>
      <c r="T15" s="23">
        <v>10618.1</v>
      </c>
      <c r="U15" s="23">
        <v>10535.2</v>
      </c>
      <c r="X15" s="24"/>
    </row>
    <row r="16" spans="1:24" x14ac:dyDescent="0.25">
      <c r="A16" s="17">
        <v>11</v>
      </c>
      <c r="B16" s="18" t="s">
        <v>31</v>
      </c>
      <c r="C16" s="19">
        <v>8694</v>
      </c>
      <c r="D16" s="19">
        <v>8617</v>
      </c>
      <c r="E16" s="19">
        <v>8522</v>
      </c>
      <c r="F16" s="19">
        <f t="shared" si="0"/>
        <v>77</v>
      </c>
      <c r="G16" s="19">
        <v>3495</v>
      </c>
      <c r="H16" s="19"/>
      <c r="I16" s="19"/>
      <c r="J16" s="20">
        <f t="shared" si="1"/>
        <v>6756.9913805385386</v>
      </c>
      <c r="K16" s="21">
        <f t="shared" si="2"/>
        <v>6757</v>
      </c>
      <c r="L16" s="21">
        <f t="shared" si="3"/>
        <v>759</v>
      </c>
      <c r="M16" s="21">
        <f t="shared" si="4"/>
        <v>6439.2549095117811</v>
      </c>
      <c r="N16" s="21">
        <f t="shared" si="5"/>
        <v>6389.02032187652</v>
      </c>
      <c r="O16" s="21">
        <f t="shared" si="6"/>
        <v>488.05490951178126</v>
      </c>
      <c r="P16" s="22"/>
      <c r="Q16" s="19">
        <v>4032</v>
      </c>
      <c r="S16" s="23">
        <v>6294</v>
      </c>
      <c r="T16" s="23">
        <v>5998</v>
      </c>
      <c r="U16" s="23">
        <v>5951.2</v>
      </c>
      <c r="X16" s="24"/>
    </row>
    <row r="17" spans="1:24" x14ac:dyDescent="0.25">
      <c r="A17" s="17">
        <v>12</v>
      </c>
      <c r="B17" s="18" t="s">
        <v>32</v>
      </c>
      <c r="C17" s="19">
        <v>2045</v>
      </c>
      <c r="D17" s="19">
        <v>1994</v>
      </c>
      <c r="E17" s="19">
        <v>1969</v>
      </c>
      <c r="F17" s="19">
        <f t="shared" si="0"/>
        <v>51</v>
      </c>
      <c r="G17" s="19">
        <v>1174</v>
      </c>
      <c r="H17" s="19"/>
      <c r="I17" s="19"/>
      <c r="J17" s="20">
        <f t="shared" si="1"/>
        <v>1589.3774296297804</v>
      </c>
      <c r="K17" s="21">
        <f t="shared" si="2"/>
        <v>1589.4</v>
      </c>
      <c r="L17" s="21">
        <f t="shared" si="3"/>
        <v>203.80000000000018</v>
      </c>
      <c r="M17" s="21">
        <f t="shared" si="4"/>
        <v>1514.6591317416051</v>
      </c>
      <c r="N17" s="21">
        <f t="shared" si="5"/>
        <v>1502.8428147980674</v>
      </c>
      <c r="O17" s="21">
        <f t="shared" si="6"/>
        <v>139.8591317416051</v>
      </c>
      <c r="P17" s="22"/>
      <c r="Q17" s="19">
        <v>1273</v>
      </c>
      <c r="S17" s="23">
        <v>1454</v>
      </c>
      <c r="T17" s="23">
        <v>1385.6</v>
      </c>
      <c r="U17" s="23">
        <v>1374.8</v>
      </c>
      <c r="X17" s="24"/>
    </row>
    <row r="18" spans="1:24" x14ac:dyDescent="0.25">
      <c r="A18" s="17">
        <v>13</v>
      </c>
      <c r="B18" s="18" t="s">
        <v>33</v>
      </c>
      <c r="C18" s="19">
        <v>6799</v>
      </c>
      <c r="D18" s="19">
        <v>6649</v>
      </c>
      <c r="E18" s="19">
        <v>6582</v>
      </c>
      <c r="F18" s="19">
        <f t="shared" si="0"/>
        <v>150</v>
      </c>
      <c r="G18" s="19">
        <v>5338</v>
      </c>
      <c r="H18" s="19"/>
      <c r="I18" s="19"/>
      <c r="J18" s="20">
        <f t="shared" si="1"/>
        <v>5284.1942024708442</v>
      </c>
      <c r="K18" s="21">
        <f t="shared" si="2"/>
        <v>5284.2</v>
      </c>
      <c r="L18" s="21">
        <f t="shared" si="3"/>
        <v>651.80000000000018</v>
      </c>
      <c r="M18" s="21">
        <f t="shared" si="4"/>
        <v>5035.7127116830179</v>
      </c>
      <c r="N18" s="21">
        <f t="shared" si="5"/>
        <v>4996.4275839662432</v>
      </c>
      <c r="O18" s="21">
        <f t="shared" si="6"/>
        <v>439.41271168301773</v>
      </c>
      <c r="P18" s="22"/>
      <c r="Q18" s="19">
        <v>5122</v>
      </c>
      <c r="S18" s="23">
        <v>4861</v>
      </c>
      <c r="T18" s="23">
        <v>4632.3999999999996</v>
      </c>
      <c r="U18" s="23">
        <v>4596.3</v>
      </c>
      <c r="X18" s="24"/>
    </row>
    <row r="19" spans="1:24" x14ac:dyDescent="0.25">
      <c r="A19" s="17">
        <v>14</v>
      </c>
      <c r="B19" s="18" t="s">
        <v>34</v>
      </c>
      <c r="C19" s="19">
        <v>19659</v>
      </c>
      <c r="D19" s="19">
        <v>19514</v>
      </c>
      <c r="E19" s="19">
        <v>19363</v>
      </c>
      <c r="F19" s="19">
        <f t="shared" si="0"/>
        <v>145</v>
      </c>
      <c r="G19" s="19">
        <v>22659</v>
      </c>
      <c r="H19" s="19"/>
      <c r="I19" s="19"/>
      <c r="J19" s="20">
        <f t="shared" si="1"/>
        <v>15279.007769727068</v>
      </c>
      <c r="K19" s="21">
        <f t="shared" si="2"/>
        <v>15279</v>
      </c>
      <c r="L19" s="21">
        <f t="shared" si="3"/>
        <v>1650.5</v>
      </c>
      <c r="M19" s="21">
        <f t="shared" si="4"/>
        <v>14560.511434428076</v>
      </c>
      <c r="N19" s="21">
        <f t="shared" si="5"/>
        <v>14446.920452560507</v>
      </c>
      <c r="O19" s="21">
        <f t="shared" si="6"/>
        <v>1038.3114344280748</v>
      </c>
      <c r="P19" s="22"/>
      <c r="Q19" s="19">
        <v>23309</v>
      </c>
      <c r="S19" s="23">
        <v>14301</v>
      </c>
      <c r="T19" s="23">
        <v>13628.5</v>
      </c>
      <c r="U19" s="23">
        <v>13522.2</v>
      </c>
      <c r="X19" s="24"/>
    </row>
    <row r="20" spans="1:24" x14ac:dyDescent="0.25">
      <c r="A20" s="17">
        <v>15</v>
      </c>
      <c r="B20" s="18" t="s">
        <v>35</v>
      </c>
      <c r="C20" s="19">
        <v>6223</v>
      </c>
      <c r="D20" s="19">
        <v>6179</v>
      </c>
      <c r="E20" s="19">
        <v>6147</v>
      </c>
      <c r="F20" s="19">
        <f t="shared" si="0"/>
        <v>44</v>
      </c>
      <c r="G20" s="19">
        <v>2234</v>
      </c>
      <c r="H20" s="19"/>
      <c r="I20" s="19"/>
      <c r="J20" s="20">
        <f t="shared" si="1"/>
        <v>4836.5260364724318</v>
      </c>
      <c r="K20" s="21">
        <f t="shared" si="2"/>
        <v>4836.5</v>
      </c>
      <c r="L20" s="21">
        <f t="shared" si="3"/>
        <v>510</v>
      </c>
      <c r="M20" s="21">
        <f t="shared" si="4"/>
        <v>4609.0656163761623</v>
      </c>
      <c r="N20" s="21">
        <f t="shared" si="5"/>
        <v>4573.1088925197255</v>
      </c>
      <c r="O20" s="21">
        <f t="shared" si="6"/>
        <v>316.26561637616214</v>
      </c>
      <c r="P20" s="22"/>
      <c r="Q20" s="19">
        <v>2191</v>
      </c>
      <c r="S20" s="23">
        <v>4540</v>
      </c>
      <c r="T20" s="23">
        <v>4326.5</v>
      </c>
      <c r="U20" s="23">
        <v>4292.8</v>
      </c>
      <c r="X20" s="24"/>
    </row>
    <row r="21" spans="1:24" x14ac:dyDescent="0.25">
      <c r="A21" s="17">
        <v>16</v>
      </c>
      <c r="B21" s="18" t="s">
        <v>36</v>
      </c>
      <c r="C21" s="19">
        <v>8137</v>
      </c>
      <c r="D21" s="19">
        <v>8051</v>
      </c>
      <c r="E21" s="19">
        <v>7942</v>
      </c>
      <c r="F21" s="19">
        <f t="shared" si="0"/>
        <v>86</v>
      </c>
      <c r="G21" s="19">
        <v>2442</v>
      </c>
      <c r="H21" s="19"/>
      <c r="I21" s="19"/>
      <c r="J21" s="20">
        <f t="shared" si="1"/>
        <v>6324.0900464046572</v>
      </c>
      <c r="K21" s="21">
        <f t="shared" si="2"/>
        <v>6324.1</v>
      </c>
      <c r="L21" s="21">
        <f t="shared" si="3"/>
        <v>733.90000000000055</v>
      </c>
      <c r="M21" s="21">
        <f t="shared" si="4"/>
        <v>6026.7118504134169</v>
      </c>
      <c r="N21" s="21">
        <f t="shared" si="5"/>
        <v>5979.6956367588136</v>
      </c>
      <c r="O21" s="21">
        <f t="shared" si="6"/>
        <v>480.21185041341687</v>
      </c>
      <c r="P21" s="22"/>
      <c r="Q21" s="19">
        <v>2431</v>
      </c>
      <c r="S21" s="23">
        <v>5866</v>
      </c>
      <c r="T21" s="23">
        <v>5590.2</v>
      </c>
      <c r="U21" s="23">
        <v>5546.5</v>
      </c>
      <c r="X21" s="24"/>
    </row>
    <row r="22" spans="1:24" x14ac:dyDescent="0.25">
      <c r="A22" s="17">
        <v>17</v>
      </c>
      <c r="B22" s="18" t="s">
        <v>37</v>
      </c>
      <c r="C22" s="19">
        <v>8381</v>
      </c>
      <c r="D22" s="19">
        <v>8300</v>
      </c>
      <c r="E22" s="19">
        <v>8334</v>
      </c>
      <c r="F22" s="19">
        <f t="shared" si="0"/>
        <v>81</v>
      </c>
      <c r="G22" s="19">
        <v>3354</v>
      </c>
      <c r="H22" s="19"/>
      <c r="I22" s="19"/>
      <c r="J22" s="20">
        <f t="shared" si="1"/>
        <v>6513.727255612318</v>
      </c>
      <c r="K22" s="21">
        <f t="shared" si="2"/>
        <v>6513.7</v>
      </c>
      <c r="L22" s="21">
        <f t="shared" si="3"/>
        <v>648.09999999999945</v>
      </c>
      <c r="M22" s="21">
        <f t="shared" si="4"/>
        <v>6207.3959899492211</v>
      </c>
      <c r="N22" s="21">
        <f t="shared" si="5"/>
        <v>6158.9702043224934</v>
      </c>
      <c r="O22" s="21">
        <f t="shared" si="6"/>
        <v>387.59598994922089</v>
      </c>
      <c r="P22" s="22"/>
      <c r="Q22" s="19">
        <v>3374</v>
      </c>
      <c r="S22" s="23">
        <v>6155</v>
      </c>
      <c r="T22" s="23">
        <v>5865.6</v>
      </c>
      <c r="U22" s="23">
        <v>5819.8</v>
      </c>
      <c r="X22" s="24"/>
    </row>
    <row r="23" spans="1:24" s="34" customFormat="1" x14ac:dyDescent="0.25">
      <c r="A23" s="25"/>
      <c r="B23" s="26" t="s">
        <v>38</v>
      </c>
      <c r="C23" s="27">
        <f>SUM(C6:C22)</f>
        <v>196532</v>
      </c>
      <c r="D23" s="27">
        <f>SUM(D6:D22)</f>
        <v>194336</v>
      </c>
      <c r="E23" s="27">
        <f>SUM(E6:E22)</f>
        <v>192889</v>
      </c>
      <c r="F23" s="27">
        <f>SUM(F6:F22)</f>
        <v>2196</v>
      </c>
      <c r="G23" s="27">
        <f>SUM(G6:G22)</f>
        <v>152745</v>
      </c>
      <c r="H23" s="28">
        <f>+G23/C23</f>
        <v>0.77720167708057719</v>
      </c>
      <c r="I23" s="27">
        <f>+H23*C23</f>
        <v>152745</v>
      </c>
      <c r="J23" s="29">
        <f>SUM(J6:J22)</f>
        <v>152745</v>
      </c>
      <c r="K23" s="30">
        <f>SUM(K6:K22)</f>
        <v>152745.00000000003</v>
      </c>
      <c r="L23" s="30">
        <f t="shared" ref="L23:O23" si="7">SUM(L6:L22)</f>
        <v>16979.3</v>
      </c>
      <c r="M23" s="30">
        <f t="shared" si="7"/>
        <v>145562.23045040361</v>
      </c>
      <c r="N23" s="30">
        <f t="shared" si="7"/>
        <v>144426.65518203774</v>
      </c>
      <c r="O23" s="30">
        <f t="shared" si="7"/>
        <v>10855.730450403576</v>
      </c>
      <c r="P23" s="31"/>
      <c r="Q23" s="27">
        <f>SUM(Q6:Q22)</f>
        <v>142465</v>
      </c>
      <c r="R23" s="32"/>
      <c r="S23" s="33">
        <f>SUM(S6:S22)</f>
        <v>142465</v>
      </c>
      <c r="T23" s="33">
        <f>SUM(T6:T22)</f>
        <v>135765.69999999998</v>
      </c>
      <c r="U23" s="33">
        <f t="shared" ref="U23" si="8">SUM(U6:U22)</f>
        <v>134706.5</v>
      </c>
      <c r="V23" s="3"/>
      <c r="X23" s="35"/>
    </row>
    <row r="24" spans="1:24" x14ac:dyDescent="0.25">
      <c r="D24" s="24"/>
      <c r="E24" s="24"/>
      <c r="F24" s="24"/>
      <c r="G24" s="24"/>
      <c r="H24" s="24"/>
      <c r="I24" s="24"/>
      <c r="J24" s="24"/>
      <c r="K24" s="36"/>
      <c r="L24" s="36"/>
      <c r="M24" s="36"/>
      <c r="N24" s="36"/>
      <c r="O24" s="36"/>
      <c r="P24" s="36"/>
      <c r="Q24" s="36"/>
    </row>
    <row r="25" spans="1:24" x14ac:dyDescent="0.25">
      <c r="D25" s="24"/>
      <c r="E25" s="24"/>
      <c r="F25" s="24"/>
      <c r="G25" s="24"/>
      <c r="H25" s="24"/>
      <c r="I25" s="24"/>
      <c r="J25" s="24"/>
      <c r="K25" s="36"/>
      <c r="L25" s="36"/>
      <c r="M25" s="36"/>
      <c r="N25" s="36"/>
      <c r="O25" s="36"/>
      <c r="P25" s="36"/>
      <c r="Q25" s="36"/>
    </row>
    <row r="26" spans="1:24" x14ac:dyDescent="0.25">
      <c r="B26" s="3" t="s">
        <v>39</v>
      </c>
      <c r="C26" s="24">
        <v>13769</v>
      </c>
      <c r="D26" s="24">
        <v>13609</v>
      </c>
      <c r="E26" s="24"/>
      <c r="F26" s="24"/>
      <c r="G26" s="24"/>
      <c r="H26" s="24"/>
      <c r="I26" s="24"/>
      <c r="J26" s="24"/>
      <c r="K26" s="36"/>
      <c r="L26" s="36"/>
      <c r="M26" s="37">
        <v>95.297541949264186</v>
      </c>
      <c r="N26" s="37">
        <v>99.219869560357722</v>
      </c>
      <c r="O26" s="36"/>
      <c r="P26" s="36"/>
      <c r="Q26" s="36"/>
    </row>
    <row r="27" spans="1:24" x14ac:dyDescent="0.25">
      <c r="B27" s="3" t="s">
        <v>40</v>
      </c>
      <c r="C27" s="24">
        <v>120067</v>
      </c>
      <c r="D27" s="24">
        <v>119438</v>
      </c>
      <c r="E27" s="24"/>
      <c r="F27" s="24"/>
      <c r="G27" s="24"/>
      <c r="H27" s="24"/>
      <c r="I27" s="24"/>
      <c r="J27" s="24"/>
      <c r="K27" s="36"/>
      <c r="L27" s="36"/>
      <c r="M27" s="36"/>
      <c r="N27" s="36"/>
      <c r="O27" s="36"/>
      <c r="P27" s="36"/>
      <c r="Q27" s="36"/>
    </row>
    <row r="28" spans="1:24" x14ac:dyDescent="0.25">
      <c r="C28" s="24">
        <f>C23+C26+C27</f>
        <v>330368</v>
      </c>
      <c r="D28" s="24">
        <f>D23+D26+D27</f>
        <v>327383</v>
      </c>
      <c r="E28" s="24"/>
      <c r="F28" s="24"/>
      <c r="G28" s="24"/>
      <c r="H28" s="24"/>
      <c r="I28" s="24"/>
      <c r="J28" s="24"/>
      <c r="K28" s="36"/>
      <c r="L28" s="36"/>
      <c r="M28" s="36"/>
      <c r="N28" s="36"/>
      <c r="O28" s="36"/>
      <c r="P28" s="36"/>
      <c r="Q28" s="36"/>
    </row>
    <row r="29" spans="1:24" x14ac:dyDescent="0.25">
      <c r="D29" s="24"/>
      <c r="E29" s="24"/>
      <c r="F29" s="24"/>
      <c r="G29" s="24"/>
      <c r="H29" s="24"/>
      <c r="I29" s="24"/>
      <c r="J29" s="24"/>
      <c r="K29" s="36"/>
      <c r="L29" s="36"/>
      <c r="M29" s="36"/>
      <c r="N29" s="36"/>
      <c r="O29" s="36"/>
      <c r="P29" s="36"/>
      <c r="Q29" s="36"/>
    </row>
    <row r="30" spans="1:24" x14ac:dyDescent="0.25">
      <c r="D30" s="24">
        <f>C28-D28</f>
        <v>2985</v>
      </c>
      <c r="E30" s="24"/>
      <c r="F30" s="24"/>
      <c r="G30" s="24"/>
      <c r="H30" s="24"/>
      <c r="I30" s="24"/>
      <c r="J30" s="24"/>
      <c r="K30" s="36"/>
      <c r="L30" s="36"/>
      <c r="M30" s="36"/>
      <c r="N30" s="36"/>
      <c r="O30" s="36"/>
      <c r="P30" s="36"/>
      <c r="Q30" s="36"/>
    </row>
    <row r="31" spans="1:24" x14ac:dyDescent="0.25">
      <c r="D31" s="24"/>
      <c r="E31" s="24"/>
      <c r="F31" s="24"/>
      <c r="G31" s="24"/>
      <c r="H31" s="24"/>
      <c r="I31" s="24"/>
      <c r="J31" s="24"/>
      <c r="K31" s="36"/>
      <c r="L31" s="36"/>
      <c r="M31" s="36"/>
      <c r="N31" s="36"/>
      <c r="O31" s="36"/>
      <c r="P31" s="36"/>
      <c r="Q31" s="36"/>
    </row>
  </sheetData>
  <autoFilter ref="A5:V5"/>
  <mergeCells count="10">
    <mergeCell ref="Q4:Q5"/>
    <mergeCell ref="S4:U4"/>
    <mergeCell ref="A2:K2"/>
    <mergeCell ref="A4:A5"/>
    <mergeCell ref="B4:B5"/>
    <mergeCell ref="G4:G5"/>
    <mergeCell ref="H4:H5"/>
    <mergeCell ref="I4:I5"/>
    <mergeCell ref="J4:J5"/>
    <mergeCell ref="K4:K5"/>
  </mergeCells>
  <pageMargins left="0.7" right="0.7" top="0.75" bottom="0.75" header="0.3" footer="0.3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U23"/>
  <sheetViews>
    <sheetView tabSelected="1" view="pageBreakPreview" zoomScaleNormal="100" zoomScaleSheetLayoutView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D8" sqref="D8"/>
    </sheetView>
  </sheetViews>
  <sheetFormatPr defaultRowHeight="15.75" x14ac:dyDescent="0.25"/>
  <cols>
    <col min="1" max="1" width="5.28515625" style="3" customWidth="1"/>
    <col min="2" max="2" width="44.85546875" style="3" customWidth="1"/>
    <col min="3" max="3" width="18" style="3" customWidth="1"/>
    <col min="4" max="4" width="25.140625" style="3" customWidth="1"/>
    <col min="5" max="5" width="15.7109375" style="3" customWidth="1"/>
    <col min="6" max="6" width="14.5703125" style="3" customWidth="1"/>
    <col min="7" max="7" width="16.85546875" style="3" hidden="1" customWidth="1"/>
    <col min="8" max="8" width="19" style="38" customWidth="1"/>
    <col min="9" max="14" width="14" style="38" hidden="1" customWidth="1"/>
    <col min="15" max="15" width="9.140625" style="3" hidden="1" customWidth="1"/>
    <col min="16" max="16" width="12.5703125" style="3" hidden="1" customWidth="1"/>
    <col min="17" max="17" width="12.7109375" style="3" hidden="1" customWidth="1"/>
    <col min="18" max="18" width="13.42578125" style="3" hidden="1" customWidth="1"/>
    <col min="19" max="19" width="9.140625" style="3" customWidth="1"/>
    <col min="20" max="16384" width="9.140625" style="3"/>
  </cols>
  <sheetData>
    <row r="2" spans="1:21" ht="34.5" customHeight="1" x14ac:dyDescent="0.25">
      <c r="A2" s="41" t="s">
        <v>0</v>
      </c>
      <c r="B2" s="41"/>
      <c r="C2" s="41"/>
      <c r="D2" s="41"/>
      <c r="E2" s="41"/>
      <c r="F2" s="41"/>
      <c r="G2" s="41"/>
      <c r="H2" s="41"/>
      <c r="I2" s="1"/>
      <c r="J2" s="1"/>
      <c r="K2" s="1"/>
      <c r="L2" s="2"/>
      <c r="M2" s="2"/>
      <c r="N2" s="2"/>
    </row>
    <row r="4" spans="1:21" s="7" customFormat="1" ht="15" customHeight="1" x14ac:dyDescent="0.25">
      <c r="A4" s="40" t="s">
        <v>1</v>
      </c>
      <c r="B4" s="42" t="s">
        <v>2</v>
      </c>
      <c r="C4" s="44" t="s">
        <v>45</v>
      </c>
      <c r="D4" s="39" t="s">
        <v>4</v>
      </c>
      <c r="E4" s="39" t="s">
        <v>41</v>
      </c>
      <c r="F4" s="39" t="s">
        <v>42</v>
      </c>
      <c r="G4" s="39" t="s">
        <v>43</v>
      </c>
      <c r="H4" s="39" t="s">
        <v>44</v>
      </c>
      <c r="I4" s="6"/>
      <c r="J4" s="6"/>
      <c r="K4" s="6"/>
      <c r="L4" s="6"/>
      <c r="M4" s="6"/>
      <c r="N4" s="39" t="s">
        <v>4</v>
      </c>
      <c r="P4" s="40" t="s">
        <v>9</v>
      </c>
      <c r="Q4" s="40"/>
      <c r="R4" s="40"/>
    </row>
    <row r="5" spans="1:21" s="7" customFormat="1" ht="75.75" customHeight="1" x14ac:dyDescent="0.25">
      <c r="A5" s="40"/>
      <c r="B5" s="42"/>
      <c r="C5" s="45"/>
      <c r="D5" s="39"/>
      <c r="E5" s="39"/>
      <c r="F5" s="39"/>
      <c r="G5" s="39"/>
      <c r="H5" s="39"/>
      <c r="I5" s="11" t="s">
        <v>14</v>
      </c>
      <c r="J5" s="12" t="s">
        <v>15</v>
      </c>
      <c r="K5" s="12" t="s">
        <v>16</v>
      </c>
      <c r="L5" s="11" t="s">
        <v>17</v>
      </c>
      <c r="M5" s="13"/>
      <c r="N5" s="39"/>
      <c r="P5" s="14" t="s">
        <v>18</v>
      </c>
      <c r="Q5" s="15" t="s">
        <v>19</v>
      </c>
      <c r="R5" s="15" t="s">
        <v>20</v>
      </c>
      <c r="S5" s="16"/>
    </row>
    <row r="6" spans="1:21" x14ac:dyDescent="0.25">
      <c r="A6" s="17">
        <v>1</v>
      </c>
      <c r="B6" s="18" t="s">
        <v>21</v>
      </c>
      <c r="C6" s="19">
        <v>10701</v>
      </c>
      <c r="D6" s="19">
        <v>3631</v>
      </c>
      <c r="E6" s="19"/>
      <c r="F6" s="19"/>
      <c r="G6" s="20">
        <v>8524.2864011967522</v>
      </c>
      <c r="H6" s="21">
        <v>8524.2999999999993</v>
      </c>
      <c r="I6" s="21">
        <f>H6-Q6</f>
        <v>1089.1999999999989</v>
      </c>
      <c r="J6" s="21" t="e">
        <f>H6*#REF!%</f>
        <v>#REF!</v>
      </c>
      <c r="K6" s="21" t="e">
        <f>J6*#REF!%</f>
        <v>#REF!</v>
      </c>
      <c r="L6" s="21" t="e">
        <f>J6-R6</f>
        <v>#REF!</v>
      </c>
      <c r="M6" s="22"/>
      <c r="N6" s="19">
        <v>3228</v>
      </c>
      <c r="P6" s="23">
        <v>7802</v>
      </c>
      <c r="Q6" s="23">
        <v>7435.1</v>
      </c>
      <c r="R6" s="23">
        <v>7377.1</v>
      </c>
      <c r="U6" s="24"/>
    </row>
    <row r="7" spans="1:21" x14ac:dyDescent="0.25">
      <c r="A7" s="17">
        <v>2</v>
      </c>
      <c r="B7" s="18" t="s">
        <v>22</v>
      </c>
      <c r="C7" s="19">
        <v>12546</v>
      </c>
      <c r="D7" s="19">
        <v>4152</v>
      </c>
      <c r="E7" s="19"/>
      <c r="F7" s="19"/>
      <c r="G7" s="20">
        <v>9993.990953127226</v>
      </c>
      <c r="H7" s="21">
        <v>9994</v>
      </c>
      <c r="I7" s="21">
        <f t="shared" ref="I7:I22" si="0">H7-Q7</f>
        <v>1293.2999999999993</v>
      </c>
      <c r="J7" s="21" t="e">
        <f>H7*#REF!%</f>
        <v>#REF!</v>
      </c>
      <c r="K7" s="21" t="e">
        <f>J7*#REF!%</f>
        <v>#REF!</v>
      </c>
      <c r="L7" s="21" t="e">
        <f t="shared" ref="L7:L22" si="1">J7-R7</f>
        <v>#REF!</v>
      </c>
      <c r="M7" s="22"/>
      <c r="N7" s="19">
        <v>3859</v>
      </c>
      <c r="P7" s="23">
        <v>9130</v>
      </c>
      <c r="Q7" s="23">
        <v>8700.7000000000007</v>
      </c>
      <c r="R7" s="23">
        <v>8632.7999999999993</v>
      </c>
      <c r="U7" s="24"/>
    </row>
    <row r="8" spans="1:21" x14ac:dyDescent="0.25">
      <c r="A8" s="17">
        <v>3</v>
      </c>
      <c r="B8" s="18" t="s">
        <v>23</v>
      </c>
      <c r="C8" s="19">
        <v>20538</v>
      </c>
      <c r="D8" s="19">
        <v>24809</v>
      </c>
      <c r="E8" s="19"/>
      <c r="F8" s="19"/>
      <c r="G8" s="20">
        <v>16360.320914660208</v>
      </c>
      <c r="H8" s="21">
        <v>16360.3</v>
      </c>
      <c r="I8" s="21">
        <f t="shared" si="0"/>
        <v>2109.5</v>
      </c>
      <c r="J8" s="21" t="e">
        <f>H8*#REF!%</f>
        <v>#REF!</v>
      </c>
      <c r="K8" s="21" t="e">
        <f>J8*#REF!%</f>
        <v>#REF!</v>
      </c>
      <c r="L8" s="21" t="e">
        <f t="shared" si="1"/>
        <v>#REF!</v>
      </c>
      <c r="M8" s="22"/>
      <c r="N8" s="19">
        <v>24347</v>
      </c>
      <c r="P8" s="23">
        <v>14954</v>
      </c>
      <c r="Q8" s="23">
        <v>14250.8</v>
      </c>
      <c r="R8" s="23">
        <v>14139.6</v>
      </c>
      <c r="U8" s="24"/>
    </row>
    <row r="9" spans="1:21" x14ac:dyDescent="0.25">
      <c r="A9" s="17">
        <v>4</v>
      </c>
      <c r="B9" s="18" t="s">
        <v>24</v>
      </c>
      <c r="C9" s="19">
        <v>11936</v>
      </c>
      <c r="D9" s="19">
        <v>6875</v>
      </c>
      <c r="E9" s="19"/>
      <c r="F9" s="19"/>
      <c r="G9" s="20">
        <v>9508.0723749821918</v>
      </c>
      <c r="H9" s="21">
        <v>9508.1</v>
      </c>
      <c r="I9" s="21">
        <f t="shared" si="0"/>
        <v>1123.8000000000011</v>
      </c>
      <c r="J9" s="21" t="e">
        <f>H9*#REF!%</f>
        <v>#REF!</v>
      </c>
      <c r="K9" s="21" t="e">
        <f>J9*#REF!%</f>
        <v>#REF!</v>
      </c>
      <c r="L9" s="21" t="e">
        <f t="shared" si="1"/>
        <v>#REF!</v>
      </c>
      <c r="M9" s="22"/>
      <c r="N9" s="19">
        <v>6627</v>
      </c>
      <c r="P9" s="23">
        <v>8798</v>
      </c>
      <c r="Q9" s="23">
        <v>8384.2999999999993</v>
      </c>
      <c r="R9" s="23">
        <v>8318.9</v>
      </c>
      <c r="U9" s="24"/>
    </row>
    <row r="10" spans="1:21" x14ac:dyDescent="0.25">
      <c r="A10" s="17">
        <v>5</v>
      </c>
      <c r="B10" s="18" t="s">
        <v>25</v>
      </c>
      <c r="C10" s="19">
        <v>34036</v>
      </c>
      <c r="D10" s="19">
        <v>40256</v>
      </c>
      <c r="E10" s="19"/>
      <c r="F10" s="19"/>
      <c r="G10" s="20">
        <v>27112.663484826899</v>
      </c>
      <c r="H10" s="21">
        <v>27112.7</v>
      </c>
      <c r="I10" s="21">
        <f t="shared" si="0"/>
        <v>4134.6000000000022</v>
      </c>
      <c r="J10" s="21" t="e">
        <f>H10*#REF!%</f>
        <v>#REF!</v>
      </c>
      <c r="K10" s="21" t="e">
        <f>J10*#REF!%</f>
        <v>#REF!</v>
      </c>
      <c r="L10" s="21" t="e">
        <f t="shared" si="1"/>
        <v>#REF!</v>
      </c>
      <c r="M10" s="22"/>
      <c r="N10" s="19">
        <v>32310</v>
      </c>
      <c r="P10" s="23">
        <v>24112</v>
      </c>
      <c r="Q10" s="23">
        <v>22978.1</v>
      </c>
      <c r="R10" s="23">
        <v>22798.9</v>
      </c>
      <c r="U10" s="24"/>
    </row>
    <row r="11" spans="1:21" x14ac:dyDescent="0.25">
      <c r="A11" s="17">
        <v>6</v>
      </c>
      <c r="B11" s="18" t="s">
        <v>26</v>
      </c>
      <c r="C11" s="19">
        <v>6168</v>
      </c>
      <c r="D11" s="19">
        <v>2584</v>
      </c>
      <c r="E11" s="19"/>
      <c r="F11" s="19"/>
      <c r="G11" s="20">
        <v>4913.3537540960251</v>
      </c>
      <c r="H11" s="21">
        <v>4913.3999999999996</v>
      </c>
      <c r="I11" s="21">
        <f t="shared" si="0"/>
        <v>643.09999999999945</v>
      </c>
      <c r="J11" s="21" t="e">
        <f>H11*#REF!%</f>
        <v>#REF!</v>
      </c>
      <c r="K11" s="21" t="e">
        <f>J11*#REF!%</f>
        <v>#REF!</v>
      </c>
      <c r="L11" s="21" t="e">
        <f t="shared" si="1"/>
        <v>#REF!</v>
      </c>
      <c r="M11" s="22"/>
      <c r="N11" s="19">
        <v>2536</v>
      </c>
      <c r="P11" s="23">
        <v>4481</v>
      </c>
      <c r="Q11" s="23">
        <v>4270.3</v>
      </c>
      <c r="R11" s="23">
        <v>4237</v>
      </c>
      <c r="U11" s="24"/>
    </row>
    <row r="12" spans="1:21" x14ac:dyDescent="0.25">
      <c r="A12" s="17">
        <v>7</v>
      </c>
      <c r="B12" s="18" t="s">
        <v>27</v>
      </c>
      <c r="C12" s="19">
        <v>7067</v>
      </c>
      <c r="D12" s="19">
        <v>2926</v>
      </c>
      <c r="E12" s="19"/>
      <c r="F12" s="19"/>
      <c r="G12" s="20">
        <v>5629.4862159851828</v>
      </c>
      <c r="H12" s="21">
        <v>5629.5</v>
      </c>
      <c r="I12" s="21">
        <f t="shared" si="0"/>
        <v>694</v>
      </c>
      <c r="J12" s="21" t="e">
        <f>H12*#REF!%</f>
        <v>#REF!</v>
      </c>
      <c r="K12" s="21" t="e">
        <f>J12*#REF!%</f>
        <v>#REF!</v>
      </c>
      <c r="L12" s="21" t="e">
        <f t="shared" si="1"/>
        <v>#REF!</v>
      </c>
      <c r="M12" s="22"/>
      <c r="N12" s="19">
        <v>2989</v>
      </c>
      <c r="P12" s="23">
        <v>5179</v>
      </c>
      <c r="Q12" s="23">
        <v>4935.5</v>
      </c>
      <c r="R12" s="23">
        <v>4897</v>
      </c>
      <c r="U12" s="24"/>
    </row>
    <row r="13" spans="1:21" x14ac:dyDescent="0.25">
      <c r="A13" s="17">
        <v>8</v>
      </c>
      <c r="B13" s="18" t="s">
        <v>28</v>
      </c>
      <c r="C13" s="19">
        <v>10213</v>
      </c>
      <c r="D13" s="19">
        <v>18612</v>
      </c>
      <c r="E13" s="19"/>
      <c r="F13" s="19"/>
      <c r="G13" s="20">
        <v>8135.5515386807238</v>
      </c>
      <c r="H13" s="21">
        <v>8135.6</v>
      </c>
      <c r="I13" s="21">
        <f t="shared" si="0"/>
        <v>1057.9000000000005</v>
      </c>
      <c r="J13" s="21" t="e">
        <f>H13*#REF!%</f>
        <v>#REF!</v>
      </c>
      <c r="K13" s="21" t="e">
        <f>J13*#REF!%</f>
        <v>#REF!</v>
      </c>
      <c r="L13" s="21" t="e">
        <f t="shared" si="1"/>
        <v>#REF!</v>
      </c>
      <c r="M13" s="22"/>
      <c r="N13" s="19">
        <v>14703</v>
      </c>
      <c r="P13" s="23">
        <v>7427</v>
      </c>
      <c r="Q13" s="23">
        <v>7077.7</v>
      </c>
      <c r="R13" s="23">
        <v>7022.5</v>
      </c>
      <c r="U13" s="24"/>
    </row>
    <row r="14" spans="1:21" x14ac:dyDescent="0.25">
      <c r="A14" s="17">
        <v>9</v>
      </c>
      <c r="B14" s="18" t="s">
        <v>29</v>
      </c>
      <c r="C14" s="19">
        <v>8118</v>
      </c>
      <c r="D14" s="19">
        <v>3113</v>
      </c>
      <c r="E14" s="19"/>
      <c r="F14" s="19"/>
      <c r="G14" s="20">
        <v>6466.7000284940877</v>
      </c>
      <c r="H14" s="21">
        <v>6466.7</v>
      </c>
      <c r="I14" s="21">
        <f t="shared" si="0"/>
        <v>778.39999999999964</v>
      </c>
      <c r="J14" s="21" t="e">
        <f>H14*#REF!%</f>
        <v>#REF!</v>
      </c>
      <c r="K14" s="21" t="e">
        <f>J14*#REF!%</f>
        <v>#REF!</v>
      </c>
      <c r="L14" s="21" t="e">
        <f t="shared" si="1"/>
        <v>#REF!</v>
      </c>
      <c r="M14" s="22"/>
      <c r="N14" s="19">
        <v>3045</v>
      </c>
      <c r="P14" s="23">
        <v>5969</v>
      </c>
      <c r="Q14" s="23">
        <v>5688.3</v>
      </c>
      <c r="R14" s="23">
        <v>5643.9</v>
      </c>
      <c r="U14" s="24"/>
    </row>
    <row r="15" spans="1:21" x14ac:dyDescent="0.25">
      <c r="A15" s="17">
        <v>10</v>
      </c>
      <c r="B15" s="18" t="s">
        <v>30</v>
      </c>
      <c r="C15" s="19">
        <v>15271</v>
      </c>
      <c r="D15" s="19">
        <v>6042</v>
      </c>
      <c r="E15" s="19"/>
      <c r="F15" s="19"/>
      <c r="G15" s="20">
        <v>12164.692798119389</v>
      </c>
      <c r="H15" s="21">
        <v>12164.7</v>
      </c>
      <c r="I15" s="21">
        <f t="shared" si="0"/>
        <v>1546.6000000000004</v>
      </c>
      <c r="J15" s="21" t="e">
        <f>H15*#REF!%</f>
        <v>#REF!</v>
      </c>
      <c r="K15" s="21" t="e">
        <f>J15*#REF!%</f>
        <v>#REF!</v>
      </c>
      <c r="L15" s="21" t="e">
        <f t="shared" si="1"/>
        <v>#REF!</v>
      </c>
      <c r="M15" s="22"/>
      <c r="N15" s="19">
        <v>7089</v>
      </c>
      <c r="P15" s="23">
        <v>11142</v>
      </c>
      <c r="Q15" s="23">
        <v>10618.1</v>
      </c>
      <c r="R15" s="23">
        <v>10535.2</v>
      </c>
      <c r="U15" s="24"/>
    </row>
    <row r="16" spans="1:21" x14ac:dyDescent="0.25">
      <c r="A16" s="17">
        <v>11</v>
      </c>
      <c r="B16" s="18" t="s">
        <v>31</v>
      </c>
      <c r="C16" s="19">
        <v>8694</v>
      </c>
      <c r="D16" s="19">
        <v>3675</v>
      </c>
      <c r="E16" s="19"/>
      <c r="F16" s="19"/>
      <c r="G16" s="20">
        <v>6925.5346203162844</v>
      </c>
      <c r="H16" s="21">
        <v>6925.5</v>
      </c>
      <c r="I16" s="21">
        <f t="shared" si="0"/>
        <v>927.5</v>
      </c>
      <c r="J16" s="21" t="e">
        <f>H16*#REF!%</f>
        <v>#REF!</v>
      </c>
      <c r="K16" s="21" t="e">
        <f>J16*#REF!%</f>
        <v>#REF!</v>
      </c>
      <c r="L16" s="21" t="e">
        <f t="shared" si="1"/>
        <v>#REF!</v>
      </c>
      <c r="M16" s="22"/>
      <c r="N16" s="19">
        <v>4032</v>
      </c>
      <c r="P16" s="23">
        <v>6294</v>
      </c>
      <c r="Q16" s="23">
        <v>5998</v>
      </c>
      <c r="R16" s="23">
        <v>5951.2</v>
      </c>
      <c r="U16" s="24"/>
    </row>
    <row r="17" spans="1:21" x14ac:dyDescent="0.25">
      <c r="A17" s="17">
        <v>12</v>
      </c>
      <c r="B17" s="18" t="s">
        <v>32</v>
      </c>
      <c r="C17" s="19">
        <v>2045</v>
      </c>
      <c r="D17" s="19">
        <v>1125</v>
      </c>
      <c r="E17" s="19"/>
      <c r="F17" s="19"/>
      <c r="G17" s="20">
        <v>1629.0221185354039</v>
      </c>
      <c r="H17" s="21">
        <v>1629</v>
      </c>
      <c r="I17" s="21">
        <f t="shared" si="0"/>
        <v>243.40000000000009</v>
      </c>
      <c r="J17" s="21" t="e">
        <f>H17*#REF!%</f>
        <v>#REF!</v>
      </c>
      <c r="K17" s="21" t="e">
        <f>J17*#REF!%</f>
        <v>#REF!</v>
      </c>
      <c r="L17" s="21" t="e">
        <f t="shared" si="1"/>
        <v>#REF!</v>
      </c>
      <c r="M17" s="22"/>
      <c r="N17" s="19">
        <v>1273</v>
      </c>
      <c r="P17" s="23">
        <v>1454</v>
      </c>
      <c r="Q17" s="23">
        <v>1385.6</v>
      </c>
      <c r="R17" s="23">
        <v>1374.8</v>
      </c>
      <c r="U17" s="24"/>
    </row>
    <row r="18" spans="1:21" x14ac:dyDescent="0.25">
      <c r="A18" s="17">
        <v>13</v>
      </c>
      <c r="B18" s="18" t="s">
        <v>33</v>
      </c>
      <c r="C18" s="19">
        <v>6799</v>
      </c>
      <c r="D18" s="19">
        <v>5812</v>
      </c>
      <c r="E18" s="19"/>
      <c r="F18" s="19"/>
      <c r="G18" s="20">
        <v>5416.0006767345776</v>
      </c>
      <c r="H18" s="21">
        <v>5416</v>
      </c>
      <c r="I18" s="21">
        <f t="shared" si="0"/>
        <v>783.60000000000036</v>
      </c>
      <c r="J18" s="21" t="e">
        <f>H18*#REF!%</f>
        <v>#REF!</v>
      </c>
      <c r="K18" s="21" t="e">
        <f>J18*#REF!%</f>
        <v>#REF!</v>
      </c>
      <c r="L18" s="21" t="e">
        <f t="shared" si="1"/>
        <v>#REF!</v>
      </c>
      <c r="M18" s="22"/>
      <c r="N18" s="19">
        <v>5122</v>
      </c>
      <c r="P18" s="23">
        <v>4861</v>
      </c>
      <c r="Q18" s="23">
        <v>4632.3999999999996</v>
      </c>
      <c r="R18" s="23">
        <v>4596.3</v>
      </c>
      <c r="U18" s="24"/>
    </row>
    <row r="19" spans="1:21" x14ac:dyDescent="0.25">
      <c r="A19" s="17">
        <v>14</v>
      </c>
      <c r="B19" s="18" t="s">
        <v>34</v>
      </c>
      <c r="C19" s="19">
        <v>19659</v>
      </c>
      <c r="D19" s="19">
        <v>25042</v>
      </c>
      <c r="E19" s="19"/>
      <c r="F19" s="19"/>
      <c r="G19" s="20">
        <v>15660.120209431543</v>
      </c>
      <c r="H19" s="21">
        <v>15660.1</v>
      </c>
      <c r="I19" s="21">
        <f t="shared" si="0"/>
        <v>2031.6000000000004</v>
      </c>
      <c r="J19" s="21" t="e">
        <f>H19*#REF!%</f>
        <v>#REF!</v>
      </c>
      <c r="K19" s="21" t="e">
        <f>J19*#REF!%</f>
        <v>#REF!</v>
      </c>
      <c r="L19" s="21" t="e">
        <f t="shared" si="1"/>
        <v>#REF!</v>
      </c>
      <c r="M19" s="22"/>
      <c r="N19" s="19">
        <v>23309</v>
      </c>
      <c r="P19" s="23">
        <v>14301</v>
      </c>
      <c r="Q19" s="23">
        <v>13628.5</v>
      </c>
      <c r="R19" s="23">
        <v>13522.2</v>
      </c>
      <c r="U19" s="24"/>
    </row>
    <row r="20" spans="1:21" x14ac:dyDescent="0.25">
      <c r="A20" s="17">
        <v>15</v>
      </c>
      <c r="B20" s="18" t="s">
        <v>35</v>
      </c>
      <c r="C20" s="19">
        <v>6223</v>
      </c>
      <c r="D20" s="19">
        <v>2116</v>
      </c>
      <c r="E20" s="19"/>
      <c r="F20" s="19"/>
      <c r="G20" s="20">
        <v>4957.1660849123809</v>
      </c>
      <c r="H20" s="21">
        <v>4957.2</v>
      </c>
      <c r="I20" s="21">
        <f t="shared" si="0"/>
        <v>630.69999999999982</v>
      </c>
      <c r="J20" s="21" t="e">
        <f>H20*#REF!%</f>
        <v>#REF!</v>
      </c>
      <c r="K20" s="21" t="e">
        <f>J20*#REF!%</f>
        <v>#REF!</v>
      </c>
      <c r="L20" s="21" t="e">
        <f t="shared" si="1"/>
        <v>#REF!</v>
      </c>
      <c r="M20" s="22"/>
      <c r="N20" s="19">
        <v>2191</v>
      </c>
      <c r="P20" s="23">
        <v>4540</v>
      </c>
      <c r="Q20" s="23">
        <v>4326.5</v>
      </c>
      <c r="R20" s="23">
        <v>4292.8</v>
      </c>
      <c r="U20" s="24"/>
    </row>
    <row r="21" spans="1:21" x14ac:dyDescent="0.25">
      <c r="A21" s="17">
        <v>16</v>
      </c>
      <c r="B21" s="18" t="s">
        <v>36</v>
      </c>
      <c r="C21" s="19">
        <v>8137</v>
      </c>
      <c r="D21" s="19">
        <v>2528</v>
      </c>
      <c r="E21" s="19"/>
      <c r="F21" s="19"/>
      <c r="G21" s="20">
        <v>6481.8351973215558</v>
      </c>
      <c r="H21" s="21">
        <v>6481.8</v>
      </c>
      <c r="I21" s="21">
        <f t="shared" si="0"/>
        <v>891.60000000000036</v>
      </c>
      <c r="J21" s="21" t="e">
        <f>H21*#REF!%</f>
        <v>#REF!</v>
      </c>
      <c r="K21" s="21" t="e">
        <f>J21*#REF!%</f>
        <v>#REF!</v>
      </c>
      <c r="L21" s="21" t="e">
        <f t="shared" si="1"/>
        <v>#REF!</v>
      </c>
      <c r="M21" s="22"/>
      <c r="N21" s="19">
        <v>2431</v>
      </c>
      <c r="P21" s="23">
        <v>5866</v>
      </c>
      <c r="Q21" s="23">
        <v>5590.2</v>
      </c>
      <c r="R21" s="23">
        <v>5546.5</v>
      </c>
      <c r="U21" s="24"/>
    </row>
    <row r="22" spans="1:21" x14ac:dyDescent="0.25">
      <c r="A22" s="17">
        <v>17</v>
      </c>
      <c r="B22" s="18" t="s">
        <v>37</v>
      </c>
      <c r="C22" s="19">
        <v>8381</v>
      </c>
      <c r="D22" s="19">
        <v>3257</v>
      </c>
      <c r="E22" s="19"/>
      <c r="F22" s="19"/>
      <c r="G22" s="20">
        <v>6676.20262857957</v>
      </c>
      <c r="H22" s="21">
        <v>6676.2</v>
      </c>
      <c r="I22" s="21">
        <f t="shared" si="0"/>
        <v>810.59999999999945</v>
      </c>
      <c r="J22" s="21" t="e">
        <f>H22*#REF!%</f>
        <v>#REF!</v>
      </c>
      <c r="K22" s="21" t="e">
        <f>J22*#REF!%</f>
        <v>#REF!</v>
      </c>
      <c r="L22" s="21" t="e">
        <f t="shared" si="1"/>
        <v>#REF!</v>
      </c>
      <c r="M22" s="22"/>
      <c r="N22" s="19">
        <v>3374</v>
      </c>
      <c r="P22" s="23">
        <v>6155</v>
      </c>
      <c r="Q22" s="23">
        <v>5865.6</v>
      </c>
      <c r="R22" s="23">
        <v>5819.8</v>
      </c>
      <c r="U22" s="24"/>
    </row>
    <row r="23" spans="1:21" s="34" customFormat="1" x14ac:dyDescent="0.25">
      <c r="A23" s="25"/>
      <c r="B23" s="26" t="s">
        <v>38</v>
      </c>
      <c r="C23" s="27">
        <v>196532</v>
      </c>
      <c r="D23" s="27">
        <v>156555</v>
      </c>
      <c r="E23" s="28">
        <v>0.79658783302464742</v>
      </c>
      <c r="F23" s="27">
        <v>156555</v>
      </c>
      <c r="G23" s="29">
        <v>156554.99999999997</v>
      </c>
      <c r="H23" s="30">
        <v>156555.1</v>
      </c>
      <c r="I23" s="30">
        <f t="shared" ref="I23:L23" si="2">SUM(I6:I22)</f>
        <v>20789.400000000001</v>
      </c>
      <c r="J23" s="30" t="e">
        <f t="shared" si="2"/>
        <v>#REF!</v>
      </c>
      <c r="K23" s="30" t="e">
        <f t="shared" si="2"/>
        <v>#REF!</v>
      </c>
      <c r="L23" s="30" t="e">
        <f t="shared" si="2"/>
        <v>#REF!</v>
      </c>
      <c r="M23" s="31"/>
      <c r="N23" s="27">
        <f>SUM(N6:N22)</f>
        <v>142465</v>
      </c>
      <c r="O23" s="32"/>
      <c r="P23" s="33">
        <f>SUM(P6:P22)</f>
        <v>142465</v>
      </c>
      <c r="Q23" s="33">
        <f>SUM(Q6:Q22)</f>
        <v>135765.69999999998</v>
      </c>
      <c r="R23" s="33">
        <f t="shared" ref="R23" si="3">SUM(R6:R22)</f>
        <v>134706.5</v>
      </c>
      <c r="S23" s="3"/>
      <c r="U23" s="35"/>
    </row>
  </sheetData>
  <autoFilter ref="A5:S5"/>
  <mergeCells count="11">
    <mergeCell ref="N4:N5"/>
    <mergeCell ref="P4:R4"/>
    <mergeCell ref="C4:C5"/>
    <mergeCell ref="A2:H2"/>
    <mergeCell ref="A4:A5"/>
    <mergeCell ref="B4:B5"/>
    <mergeCell ref="D4:D5"/>
    <mergeCell ref="E4:E5"/>
    <mergeCell ref="F4:F5"/>
    <mergeCell ref="G4:G5"/>
    <mergeCell ref="H4:H5"/>
  </mergeCells>
  <pageMargins left="0.7" right="0.7" top="0.75" bottom="0.75" header="0.3" footer="0.3"/>
  <pageSetup paperSize="9" scale="9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на 2022 год</vt:lpstr>
      <vt:lpstr>на 2022 год (2)</vt:lpstr>
      <vt:lpstr>'на 2022 год (2)'!Область_печати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Ондар Алдынай Сергеевна</dc:creator>
  <cp:lastModifiedBy>Ондар Алдынай Сергеевна</cp:lastModifiedBy>
  <cp:lastPrinted>2021-10-31T08:01:25Z</cp:lastPrinted>
  <dcterms:created xsi:type="dcterms:W3CDTF">2021-10-31T06:33:22Z</dcterms:created>
  <dcterms:modified xsi:type="dcterms:W3CDTF">2021-11-02T13:47:48Z</dcterms:modified>
</cp:coreProperties>
</file>