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35" yWindow="-105" windowWidth="11580" windowHeight="9855"/>
  </bookViews>
  <sheets>
    <sheet name="Реестр источников доходов 31.10" sheetId="8" r:id="rId1"/>
    <sheet name="Реестр источников доходов 01.10" sheetId="6" r:id="rId2"/>
    <sheet name="Реестр источников доходов 01.09" sheetId="3" r:id="rId3"/>
    <sheet name="Реестр ист. от доходников" sheetId="5" r:id="rId4"/>
  </sheets>
  <definedNames>
    <definedName name="__bookmark_2" localSheetId="0">#REF!</definedName>
    <definedName name="__bookmark_2">#REF!</definedName>
    <definedName name="__bookmark_5" localSheetId="0">#REF!</definedName>
    <definedName name="__bookmark_5">#REF!</definedName>
    <definedName name="_xlnm._FilterDatabase" localSheetId="3" hidden="1">'Реестр ист. от доходников'!$A$10:$N$364</definedName>
    <definedName name="_xlnm._FilterDatabase" localSheetId="2" hidden="1">'Реестр источников доходов 01.09'!$A$8:$N$404</definedName>
    <definedName name="_xlnm._FilterDatabase" localSheetId="1" hidden="1">'Реестр источников доходов 01.10'!$A$9:$V$9</definedName>
    <definedName name="_xlnm._FilterDatabase" localSheetId="0" hidden="1">'Реестр источников доходов 31.10'!$A$8:$AC$356</definedName>
    <definedName name="_xlnm.Print_Titles" localSheetId="3">'Реестр ист. от доходников'!$8:$9</definedName>
    <definedName name="_xlnm.Print_Titles" localSheetId="2">'Реестр источников доходов 01.09'!$6:$7</definedName>
    <definedName name="_xlnm.Print_Titles" localSheetId="1">'Реестр источников доходов 01.10'!$6:$7</definedName>
    <definedName name="_xlnm.Print_Titles" localSheetId="0">'Реестр источников доходов 31.10'!$6:$7</definedName>
    <definedName name="_xlnm.Print_Area" localSheetId="3">'Реестр ист. от доходников'!$C$1:$N$370</definedName>
    <definedName name="_xlnm.Print_Area" localSheetId="2">'Реестр источников доходов 01.09'!$C$1:$N$410</definedName>
    <definedName name="_xlnm.Print_Area" localSheetId="1">'Реестр источников доходов 01.10'!$D$1:$N$388</definedName>
    <definedName name="_xlnm.Print_Area" localSheetId="0">'Реестр источников доходов 31.10'!$F$1:$N$368</definedName>
  </definedNames>
  <calcPr calcId="144525"/>
</workbook>
</file>

<file path=xl/calcChain.xml><?xml version="1.0" encoding="utf-8"?>
<calcChain xmlns="http://schemas.openxmlformats.org/spreadsheetml/2006/main">
  <c r="L193" i="8" l="1"/>
  <c r="M369" i="8" l="1"/>
  <c r="M375" i="8"/>
  <c r="M374" i="8"/>
  <c r="N374" i="8"/>
  <c r="L374" i="8"/>
  <c r="J373" i="8" l="1"/>
  <c r="K373" i="8"/>
  <c r="L373" i="8"/>
  <c r="M373" i="8"/>
  <c r="N373" i="8"/>
  <c r="I374" i="8"/>
  <c r="J374" i="8"/>
  <c r="J370" i="8" s="1"/>
  <c r="I186" i="8"/>
  <c r="I185" i="8"/>
  <c r="I184" i="8"/>
  <c r="I182" i="8"/>
  <c r="I181" i="8"/>
  <c r="I180" i="8"/>
  <c r="I179" i="8"/>
  <c r="I177" i="8"/>
  <c r="I176" i="8"/>
  <c r="I175" i="8"/>
  <c r="I174" i="8"/>
  <c r="I173" i="8"/>
  <c r="I153" i="8"/>
  <c r="I134" i="8"/>
  <c r="I133" i="8"/>
  <c r="I89" i="8"/>
  <c r="I33" i="8"/>
  <c r="I19" i="8"/>
  <c r="I16" i="8"/>
  <c r="I15" i="8"/>
  <c r="I373" i="8" s="1"/>
  <c r="K229" i="8"/>
  <c r="K242" i="8"/>
  <c r="C170" i="8"/>
  <c r="B170" i="8" s="1"/>
  <c r="C169" i="8"/>
  <c r="B169" i="8" s="1"/>
  <c r="C168" i="8"/>
  <c r="B168" i="8" s="1"/>
  <c r="C167" i="8"/>
  <c r="B167" i="8" s="1"/>
  <c r="C166" i="8"/>
  <c r="A166" i="8" s="1"/>
  <c r="C165" i="8"/>
  <c r="B165" i="8" s="1"/>
  <c r="C164" i="8"/>
  <c r="A164" i="8" s="1"/>
  <c r="C163" i="8"/>
  <c r="B163" i="8" s="1"/>
  <c r="C162" i="8"/>
  <c r="B162" i="8" s="1"/>
  <c r="C161" i="8"/>
  <c r="B161" i="8" s="1"/>
  <c r="C160" i="8"/>
  <c r="B160" i="8" s="1"/>
  <c r="C159" i="8"/>
  <c r="B159" i="8" s="1"/>
  <c r="C158" i="8"/>
  <c r="A158" i="8" s="1"/>
  <c r="C157" i="8"/>
  <c r="B157" i="8" s="1"/>
  <c r="C156" i="8"/>
  <c r="B156" i="8" s="1"/>
  <c r="C155" i="8"/>
  <c r="B155" i="8" s="1"/>
  <c r="C154" i="8"/>
  <c r="A154" i="8" s="1"/>
  <c r="C153" i="8"/>
  <c r="B153" i="8" s="1"/>
  <c r="C152" i="8"/>
  <c r="A152" i="8" s="1"/>
  <c r="C151" i="8"/>
  <c r="B151" i="8" s="1"/>
  <c r="C150" i="8"/>
  <c r="B150" i="8" s="1"/>
  <c r="C149" i="8"/>
  <c r="B149" i="8" s="1"/>
  <c r="C148" i="8"/>
  <c r="A148" i="8" s="1"/>
  <c r="C147" i="8"/>
  <c r="B147" i="8" s="1"/>
  <c r="C144" i="8"/>
  <c r="A144" i="8" s="1"/>
  <c r="C143" i="8"/>
  <c r="B143" i="8" s="1"/>
  <c r="C142" i="8"/>
  <c r="B142" i="8" s="1"/>
  <c r="C141" i="8"/>
  <c r="B141" i="8" s="1"/>
  <c r="C140" i="8"/>
  <c r="B140" i="8" s="1"/>
  <c r="C139" i="8"/>
  <c r="B139" i="8" s="1"/>
  <c r="C138" i="8"/>
  <c r="A138" i="8" s="1"/>
  <c r="C137" i="8"/>
  <c r="B137" i="8" s="1"/>
  <c r="C136" i="8"/>
  <c r="B136" i="8" s="1"/>
  <c r="C135" i="8"/>
  <c r="B135" i="8" s="1"/>
  <c r="C134" i="8"/>
  <c r="A134" i="8" s="1"/>
  <c r="C133" i="8"/>
  <c r="B133" i="8" s="1"/>
  <c r="C132" i="8"/>
  <c r="A132" i="8" s="1"/>
  <c r="C131" i="8"/>
  <c r="B131" i="8" s="1"/>
  <c r="C130" i="8"/>
  <c r="B130" i="8" s="1"/>
  <c r="C129" i="8"/>
  <c r="B129" i="8" s="1"/>
  <c r="C128" i="8"/>
  <c r="B128" i="8" s="1"/>
  <c r="C127" i="8"/>
  <c r="B127" i="8" s="1"/>
  <c r="C126" i="8"/>
  <c r="A126" i="8" s="1"/>
  <c r="C125" i="8"/>
  <c r="B125" i="8" s="1"/>
  <c r="C124" i="8"/>
  <c r="B124" i="8" s="1"/>
  <c r="C123" i="8"/>
  <c r="B123" i="8" s="1"/>
  <c r="C122" i="8"/>
  <c r="A122" i="8" s="1"/>
  <c r="C121" i="8"/>
  <c r="B121" i="8" s="1"/>
  <c r="C120" i="8"/>
  <c r="A120" i="8" s="1"/>
  <c r="C119" i="8"/>
  <c r="B119" i="8" s="1"/>
  <c r="C118" i="8"/>
  <c r="B118" i="8" s="1"/>
  <c r="C116" i="8"/>
  <c r="B116" i="8" s="1"/>
  <c r="C115" i="8"/>
  <c r="A115" i="8" s="1"/>
  <c r="C114" i="8"/>
  <c r="B114" i="8" s="1"/>
  <c r="C113" i="8"/>
  <c r="A113" i="8" s="1"/>
  <c r="C112" i="8"/>
  <c r="B112" i="8" s="1"/>
  <c r="C111" i="8"/>
  <c r="B111" i="8" s="1"/>
  <c r="C109" i="8"/>
  <c r="B109" i="8" s="1"/>
  <c r="C108" i="8"/>
  <c r="A108" i="8" s="1"/>
  <c r="C107" i="8"/>
  <c r="B107" i="8" s="1"/>
  <c r="C106" i="8"/>
  <c r="A106" i="8" s="1"/>
  <c r="C105" i="8"/>
  <c r="B105" i="8" s="1"/>
  <c r="C104" i="8"/>
  <c r="B104" i="8" s="1"/>
  <c r="C103" i="8"/>
  <c r="B103" i="8" s="1"/>
  <c r="C101" i="8"/>
  <c r="B101" i="8" s="1"/>
  <c r="C100" i="8"/>
  <c r="B100" i="8" s="1"/>
  <c r="C99" i="8"/>
  <c r="A99" i="8" s="1"/>
  <c r="C98" i="8"/>
  <c r="B98" i="8" s="1"/>
  <c r="C97" i="8"/>
  <c r="B97" i="8" s="1"/>
  <c r="C96" i="8"/>
  <c r="B96" i="8" s="1"/>
  <c r="C95" i="8"/>
  <c r="A95" i="8" s="1"/>
  <c r="C94" i="8"/>
  <c r="B94" i="8" s="1"/>
  <c r="C93" i="8"/>
  <c r="A93" i="8" s="1"/>
  <c r="C92" i="8"/>
  <c r="B92" i="8" s="1"/>
  <c r="C91" i="8"/>
  <c r="B91" i="8" s="1"/>
  <c r="C90" i="8"/>
  <c r="B90" i="8" s="1"/>
  <c r="C89" i="8"/>
  <c r="A89" i="8" s="1"/>
  <c r="C88" i="8"/>
  <c r="B88" i="8" s="1"/>
  <c r="C87" i="8"/>
  <c r="A87" i="8" s="1"/>
  <c r="C86" i="8"/>
  <c r="B86" i="8" s="1"/>
  <c r="C85" i="8"/>
  <c r="B85" i="8" s="1"/>
  <c r="C84" i="8"/>
  <c r="B84" i="8" s="1"/>
  <c r="C83" i="8"/>
  <c r="B83" i="8" s="1"/>
  <c r="C82" i="8"/>
  <c r="B82" i="8" s="1"/>
  <c r="C80" i="8"/>
  <c r="A80" i="8" s="1"/>
  <c r="C79" i="8"/>
  <c r="B79" i="8" s="1"/>
  <c r="C78" i="8"/>
  <c r="B78" i="8" s="1"/>
  <c r="C77" i="8"/>
  <c r="B77" i="8" s="1"/>
  <c r="C76" i="8"/>
  <c r="B76" i="8" s="1"/>
  <c r="C75" i="8"/>
  <c r="B75" i="8" s="1"/>
  <c r="C74" i="8"/>
  <c r="A74" i="8" s="1"/>
  <c r="C73" i="8"/>
  <c r="B73" i="8" s="1"/>
  <c r="C72" i="8"/>
  <c r="B72" i="8" s="1"/>
  <c r="C71" i="8"/>
  <c r="B71" i="8" s="1"/>
  <c r="C70" i="8"/>
  <c r="B70" i="8" s="1"/>
  <c r="C69" i="8"/>
  <c r="B69" i="8" s="1"/>
  <c r="C68" i="8"/>
  <c r="A68" i="8" s="1"/>
  <c r="C67" i="8"/>
  <c r="B67" i="8" s="1"/>
  <c r="C66" i="8"/>
  <c r="B66" i="8" s="1"/>
  <c r="C65" i="8"/>
  <c r="B65" i="8" s="1"/>
  <c r="C64" i="8"/>
  <c r="B64" i="8" s="1"/>
  <c r="C63" i="8"/>
  <c r="B63" i="8" s="1"/>
  <c r="C62" i="8"/>
  <c r="A62" i="8" s="1"/>
  <c r="C61" i="8"/>
  <c r="B61" i="8" s="1"/>
  <c r="C60" i="8"/>
  <c r="B60" i="8" s="1"/>
  <c r="C59" i="8"/>
  <c r="B59" i="8" s="1"/>
  <c r="C58" i="8"/>
  <c r="A58" i="8" s="1"/>
  <c r="C56" i="8"/>
  <c r="B56" i="8" s="1"/>
  <c r="C55" i="8"/>
  <c r="A55" i="8" s="1"/>
  <c r="C54" i="8"/>
  <c r="B54" i="8" s="1"/>
  <c r="C53" i="8"/>
  <c r="B53" i="8" s="1"/>
  <c r="C52" i="8"/>
  <c r="B52" i="8" s="1"/>
  <c r="C50" i="8"/>
  <c r="A50" i="8" s="1"/>
  <c r="C49" i="8"/>
  <c r="B49" i="8" s="1"/>
  <c r="C48" i="8"/>
  <c r="A48" i="8" s="1"/>
  <c r="C47" i="8"/>
  <c r="B47" i="8" s="1"/>
  <c r="C46" i="8"/>
  <c r="B46" i="8" s="1"/>
  <c r="C45" i="8"/>
  <c r="B45" i="8" s="1"/>
  <c r="C44" i="8"/>
  <c r="B44" i="8" s="1"/>
  <c r="C43" i="8"/>
  <c r="B43" i="8" s="1"/>
  <c r="C42" i="8"/>
  <c r="A42" i="8" s="1"/>
  <c r="C41" i="8"/>
  <c r="B41" i="8" s="1"/>
  <c r="C40" i="8"/>
  <c r="B40" i="8" s="1"/>
  <c r="C39" i="8"/>
  <c r="B39" i="8" s="1"/>
  <c r="C38" i="8"/>
  <c r="B38" i="8" s="1"/>
  <c r="C37" i="8"/>
  <c r="B37" i="8" s="1"/>
  <c r="C35" i="8"/>
  <c r="A35" i="8" s="1"/>
  <c r="C34" i="8"/>
  <c r="B34" i="8" s="1"/>
  <c r="C33" i="8"/>
  <c r="B33" i="8" s="1"/>
  <c r="C32" i="8"/>
  <c r="B32" i="8" s="1"/>
  <c r="C30" i="8"/>
  <c r="B30" i="8" s="1"/>
  <c r="C29" i="8"/>
  <c r="B29" i="8" s="1"/>
  <c r="C27" i="8"/>
  <c r="A27" i="8" s="1"/>
  <c r="C25" i="8"/>
  <c r="B25" i="8" s="1"/>
  <c r="C24" i="8"/>
  <c r="B24" i="8" s="1"/>
  <c r="C23" i="8"/>
  <c r="B23" i="8" s="1"/>
  <c r="C21" i="8"/>
  <c r="B21" i="8" s="1"/>
  <c r="C16" i="8"/>
  <c r="B16" i="8" s="1"/>
  <c r="C15" i="8"/>
  <c r="A15" i="8" s="1"/>
  <c r="C14" i="8"/>
  <c r="B14" i="8" s="1"/>
  <c r="C13" i="8"/>
  <c r="B13" i="8" s="1"/>
  <c r="C12" i="8"/>
  <c r="B12" i="8" s="1"/>
  <c r="C11" i="8"/>
  <c r="B11" i="8" s="1"/>
  <c r="C9" i="8"/>
  <c r="B9" i="8" s="1"/>
  <c r="A44" i="8" l="1"/>
  <c r="A140" i="8"/>
  <c r="B95" i="8"/>
  <c r="B115" i="8"/>
  <c r="A11" i="8"/>
  <c r="A64" i="8"/>
  <c r="A101" i="8"/>
  <c r="B154" i="8"/>
  <c r="A170" i="8"/>
  <c r="A38" i="8"/>
  <c r="A76" i="8"/>
  <c r="B122" i="8"/>
  <c r="B134" i="8"/>
  <c r="A21" i="8"/>
  <c r="A83" i="8"/>
  <c r="B58" i="8"/>
  <c r="A160" i="8"/>
  <c r="A30" i="8"/>
  <c r="A70" i="8"/>
  <c r="A128" i="8"/>
  <c r="B50" i="8"/>
  <c r="B89" i="8"/>
  <c r="B108" i="8"/>
  <c r="B148" i="8"/>
  <c r="B166" i="8"/>
  <c r="B15" i="8"/>
  <c r="B27" i="8"/>
  <c r="B35" i="8"/>
  <c r="B42" i="8"/>
  <c r="B48" i="8"/>
  <c r="B55" i="8"/>
  <c r="B62" i="8"/>
  <c r="B68" i="8"/>
  <c r="B74" i="8"/>
  <c r="B80" i="8"/>
  <c r="B87" i="8"/>
  <c r="B93" i="8"/>
  <c r="B99" i="8"/>
  <c r="B106" i="8"/>
  <c r="B113" i="8"/>
  <c r="B120" i="8"/>
  <c r="B126" i="8"/>
  <c r="B132" i="8"/>
  <c r="B138" i="8"/>
  <c r="B144" i="8"/>
  <c r="B152" i="8"/>
  <c r="B158" i="8"/>
  <c r="B164" i="8"/>
  <c r="A13" i="8"/>
  <c r="A24" i="8"/>
  <c r="A33" i="8"/>
  <c r="A40" i="8"/>
  <c r="A72" i="8"/>
  <c r="A78" i="8"/>
  <c r="A85" i="8"/>
  <c r="A104" i="8"/>
  <c r="A46" i="8"/>
  <c r="A53" i="8"/>
  <c r="A60" i="8"/>
  <c r="A66" i="8"/>
  <c r="A91" i="8"/>
  <c r="A97" i="8"/>
  <c r="A111" i="8"/>
  <c r="A118" i="8"/>
  <c r="A124" i="8"/>
  <c r="A130" i="8"/>
  <c r="A136" i="8"/>
  <c r="A142" i="8"/>
  <c r="A150" i="8"/>
  <c r="A156" i="8"/>
  <c r="A162" i="8"/>
  <c r="A168" i="8"/>
  <c r="A9" i="8"/>
  <c r="A12" i="8"/>
  <c r="A14" i="8"/>
  <c r="A16" i="8"/>
  <c r="A23" i="8"/>
  <c r="A25" i="8"/>
  <c r="A29" i="8"/>
  <c r="A32" i="8"/>
  <c r="A34" i="8"/>
  <c r="A37" i="8"/>
  <c r="A39" i="8"/>
  <c r="A41" i="8"/>
  <c r="A43" i="8"/>
  <c r="A45" i="8"/>
  <c r="A47" i="8"/>
  <c r="A49" i="8"/>
  <c r="A52" i="8"/>
  <c r="A54" i="8"/>
  <c r="A56" i="8"/>
  <c r="A59" i="8"/>
  <c r="A61" i="8"/>
  <c r="A63" i="8"/>
  <c r="A65" i="8"/>
  <c r="A67" i="8"/>
  <c r="A69" i="8"/>
  <c r="A71" i="8"/>
  <c r="A73" i="8"/>
  <c r="A75" i="8"/>
  <c r="A77" i="8"/>
  <c r="A79" i="8"/>
  <c r="A82" i="8"/>
  <c r="A84" i="8"/>
  <c r="A86" i="8"/>
  <c r="A88" i="8"/>
  <c r="A90" i="8"/>
  <c r="A92" i="8"/>
  <c r="A94" i="8"/>
  <c r="A96" i="8"/>
  <c r="A98" i="8"/>
  <c r="A100" i="8"/>
  <c r="A103" i="8"/>
  <c r="A105" i="8"/>
  <c r="A107" i="8"/>
  <c r="A109" i="8"/>
  <c r="A112" i="8"/>
  <c r="A114" i="8"/>
  <c r="A116" i="8"/>
  <c r="A119" i="8"/>
  <c r="A121" i="8"/>
  <c r="A123" i="8"/>
  <c r="A125" i="8"/>
  <c r="A127" i="8"/>
  <c r="A129" i="8"/>
  <c r="A131" i="8"/>
  <c r="A133" i="8"/>
  <c r="A135" i="8"/>
  <c r="A137" i="8"/>
  <c r="A139" i="8"/>
  <c r="A141" i="8"/>
  <c r="A143" i="8"/>
  <c r="A147" i="8"/>
  <c r="A149" i="8"/>
  <c r="A151" i="8"/>
  <c r="A153" i="8"/>
  <c r="A155" i="8"/>
  <c r="A157" i="8"/>
  <c r="A159" i="8"/>
  <c r="A161" i="8"/>
  <c r="A163" i="8"/>
  <c r="A165" i="8"/>
  <c r="A167" i="8"/>
  <c r="A169" i="8"/>
  <c r="J371" i="8" l="1"/>
  <c r="L371" i="8"/>
  <c r="M371" i="8"/>
  <c r="N371" i="8"/>
  <c r="I371" i="8"/>
  <c r="E356" i="8"/>
  <c r="D356" i="8" s="1"/>
  <c r="C191" i="8"/>
  <c r="A191" i="8" s="1"/>
  <c r="C192" i="8"/>
  <c r="A192" i="8" s="1"/>
  <c r="C193" i="8"/>
  <c r="B193" i="8" s="1"/>
  <c r="C194" i="8"/>
  <c r="A194" i="8" s="1"/>
  <c r="C195" i="8"/>
  <c r="B195" i="8" s="1"/>
  <c r="C196" i="8"/>
  <c r="A196" i="8" s="1"/>
  <c r="C197" i="8"/>
  <c r="A197" i="8" s="1"/>
  <c r="C198" i="8"/>
  <c r="B198" i="8" s="1"/>
  <c r="C201" i="8"/>
  <c r="B201" i="8" s="1"/>
  <c r="C202" i="8"/>
  <c r="A202" i="8" s="1"/>
  <c r="C203" i="8"/>
  <c r="A203" i="8" s="1"/>
  <c r="C204" i="8"/>
  <c r="B204" i="8" s="1"/>
  <c r="C205" i="8"/>
  <c r="A205" i="8" s="1"/>
  <c r="C206" i="8"/>
  <c r="A206" i="8" s="1"/>
  <c r="C207" i="8"/>
  <c r="A207" i="8" s="1"/>
  <c r="C208" i="8"/>
  <c r="A208" i="8" s="1"/>
  <c r="C209" i="8"/>
  <c r="A209" i="8" s="1"/>
  <c r="C210" i="8"/>
  <c r="A210" i="8" s="1"/>
  <c r="C211" i="8"/>
  <c r="B211" i="8" s="1"/>
  <c r="C212" i="8"/>
  <c r="A212" i="8" s="1"/>
  <c r="C213" i="8"/>
  <c r="B213" i="8" s="1"/>
  <c r="C214" i="8"/>
  <c r="A214" i="8" s="1"/>
  <c r="C215" i="8"/>
  <c r="A215" i="8" s="1"/>
  <c r="C216" i="8"/>
  <c r="B216" i="8" s="1"/>
  <c r="C217" i="8"/>
  <c r="A217" i="8" s="1"/>
  <c r="C218" i="8"/>
  <c r="A218" i="8" s="1"/>
  <c r="C219" i="8"/>
  <c r="A219" i="8" s="1"/>
  <c r="C220" i="8"/>
  <c r="B220" i="8" s="1"/>
  <c r="C221" i="8"/>
  <c r="A221" i="8" s="1"/>
  <c r="C222" i="8"/>
  <c r="B222" i="8" s="1"/>
  <c r="C223" i="8"/>
  <c r="A223" i="8" s="1"/>
  <c r="C224" i="8"/>
  <c r="A224" i="8" s="1"/>
  <c r="C225" i="8"/>
  <c r="A225" i="8" s="1"/>
  <c r="C226" i="8"/>
  <c r="A226" i="8" s="1"/>
  <c r="C227" i="8"/>
  <c r="A227" i="8" s="1"/>
  <c r="C228" i="8"/>
  <c r="A228" i="8" s="1"/>
  <c r="C229" i="8"/>
  <c r="B229" i="8" s="1"/>
  <c r="C230" i="8"/>
  <c r="A230" i="8" s="1"/>
  <c r="C231" i="8"/>
  <c r="A231" i="8" s="1"/>
  <c r="C232" i="8"/>
  <c r="B232" i="8" s="1"/>
  <c r="C233" i="8"/>
  <c r="B233" i="8" s="1"/>
  <c r="C234" i="8"/>
  <c r="A234" i="8" s="1"/>
  <c r="C235" i="8"/>
  <c r="A235" i="8" s="1"/>
  <c r="C236" i="8"/>
  <c r="B236" i="8" s="1"/>
  <c r="C237" i="8"/>
  <c r="B237" i="8" s="1"/>
  <c r="C238" i="8"/>
  <c r="A238" i="8" s="1"/>
  <c r="C239" i="8"/>
  <c r="A239" i="8" s="1"/>
  <c r="C240" i="8"/>
  <c r="A240" i="8" s="1"/>
  <c r="C241" i="8"/>
  <c r="A241" i="8" s="1"/>
  <c r="C242" i="8"/>
  <c r="A242" i="8" s="1"/>
  <c r="C243" i="8"/>
  <c r="B243" i="8" s="1"/>
  <c r="C244" i="8"/>
  <c r="A244" i="8" s="1"/>
  <c r="C245" i="8"/>
  <c r="B245" i="8" s="1"/>
  <c r="C246" i="8"/>
  <c r="A246" i="8" s="1"/>
  <c r="C247" i="8"/>
  <c r="A247" i="8" s="1"/>
  <c r="C248" i="8"/>
  <c r="B248" i="8" s="1"/>
  <c r="C249" i="8"/>
  <c r="B249" i="8" s="1"/>
  <c r="C250" i="8"/>
  <c r="A250" i="8" s="1"/>
  <c r="C251" i="8"/>
  <c r="A251" i="8" s="1"/>
  <c r="C252" i="8"/>
  <c r="B252" i="8" s="1"/>
  <c r="C253" i="8"/>
  <c r="A253" i="8" s="1"/>
  <c r="C254" i="8"/>
  <c r="A254" i="8" s="1"/>
  <c r="C255" i="8"/>
  <c r="A255" i="8" s="1"/>
  <c r="C256" i="8"/>
  <c r="A256" i="8" s="1"/>
  <c r="C257" i="8"/>
  <c r="A257" i="8" s="1"/>
  <c r="C258" i="8"/>
  <c r="A258" i="8" s="1"/>
  <c r="C259" i="8"/>
  <c r="A259" i="8" s="1"/>
  <c r="C260" i="8"/>
  <c r="A260" i="8" s="1"/>
  <c r="C261" i="8"/>
  <c r="B261" i="8" s="1"/>
  <c r="C262" i="8"/>
  <c r="B262" i="8" s="1"/>
  <c r="C263" i="8"/>
  <c r="A263" i="8" s="1"/>
  <c r="C264" i="8"/>
  <c r="B264" i="8" s="1"/>
  <c r="C265" i="8"/>
  <c r="B265" i="8" s="1"/>
  <c r="C266" i="8"/>
  <c r="A266" i="8" s="1"/>
  <c r="C267" i="8"/>
  <c r="B267" i="8" s="1"/>
  <c r="C268" i="8"/>
  <c r="B268" i="8" s="1"/>
  <c r="C269" i="8"/>
  <c r="A269" i="8" s="1"/>
  <c r="C270" i="8"/>
  <c r="A270" i="8" s="1"/>
  <c r="C271" i="8"/>
  <c r="A271" i="8" s="1"/>
  <c r="C272" i="8"/>
  <c r="A272" i="8" s="1"/>
  <c r="C273" i="8"/>
  <c r="B273" i="8" s="1"/>
  <c r="C274" i="8"/>
  <c r="A274" i="8" s="1"/>
  <c r="C275" i="8"/>
  <c r="B275" i="8" s="1"/>
  <c r="C276" i="8"/>
  <c r="B276" i="8" s="1"/>
  <c r="C277" i="8"/>
  <c r="A277" i="8" s="1"/>
  <c r="C278" i="8"/>
  <c r="B278" i="8" s="1"/>
  <c r="C279" i="8"/>
  <c r="A279" i="8" s="1"/>
  <c r="C280" i="8"/>
  <c r="B280" i="8" s="1"/>
  <c r="C281" i="8"/>
  <c r="A281" i="8" s="1"/>
  <c r="C282" i="8"/>
  <c r="A282" i="8" s="1"/>
  <c r="C283" i="8"/>
  <c r="A283" i="8" s="1"/>
  <c r="C284" i="8"/>
  <c r="B284" i="8" s="1"/>
  <c r="C285" i="8"/>
  <c r="A285" i="8" s="1"/>
  <c r="C286" i="8"/>
  <c r="A286" i="8" s="1"/>
  <c r="C287" i="8"/>
  <c r="B287" i="8" s="1"/>
  <c r="C288" i="8"/>
  <c r="A288" i="8" s="1"/>
  <c r="C289" i="8"/>
  <c r="A289" i="8" s="1"/>
  <c r="C290" i="8"/>
  <c r="A290" i="8" s="1"/>
  <c r="C291" i="8"/>
  <c r="A291" i="8" s="1"/>
  <c r="C292" i="8"/>
  <c r="A292" i="8" s="1"/>
  <c r="C293" i="8"/>
  <c r="A293" i="8" s="1"/>
  <c r="C294" i="8"/>
  <c r="A294" i="8" s="1"/>
  <c r="C295" i="8"/>
  <c r="A295" i="8" s="1"/>
  <c r="C296" i="8"/>
  <c r="B296" i="8" s="1"/>
  <c r="C297" i="8"/>
  <c r="B297" i="8" s="1"/>
  <c r="C298" i="8"/>
  <c r="A298" i="8" s="1"/>
  <c r="C299" i="8"/>
  <c r="A299" i="8" s="1"/>
  <c r="C300" i="8"/>
  <c r="B300" i="8" s="1"/>
  <c r="C301" i="8"/>
  <c r="A301" i="8" s="1"/>
  <c r="C302" i="8"/>
  <c r="A302" i="8" s="1"/>
  <c r="C303" i="8"/>
  <c r="A303" i="8" s="1"/>
  <c r="C304" i="8"/>
  <c r="A304" i="8" s="1"/>
  <c r="C305" i="8"/>
  <c r="A305" i="8" s="1"/>
  <c r="C306" i="8"/>
  <c r="B306" i="8" s="1"/>
  <c r="C307" i="8"/>
  <c r="B307" i="8" s="1"/>
  <c r="C308" i="8"/>
  <c r="A308" i="8" s="1"/>
  <c r="C309" i="8"/>
  <c r="B309" i="8" s="1"/>
  <c r="C310" i="8"/>
  <c r="A310" i="8" s="1"/>
  <c r="C311" i="8"/>
  <c r="A311" i="8" s="1"/>
  <c r="C312" i="8"/>
  <c r="B312" i="8" s="1"/>
  <c r="C313" i="8"/>
  <c r="A313" i="8" s="1"/>
  <c r="C314" i="8"/>
  <c r="A314" i="8" s="1"/>
  <c r="C315" i="8"/>
  <c r="B315" i="8" s="1"/>
  <c r="C316" i="8"/>
  <c r="B316" i="8" s="1"/>
  <c r="C317" i="8"/>
  <c r="A317" i="8" s="1"/>
  <c r="C318" i="8"/>
  <c r="B318" i="8" s="1"/>
  <c r="C319" i="8"/>
  <c r="A319" i="8" s="1"/>
  <c r="C320" i="8"/>
  <c r="A320" i="8" s="1"/>
  <c r="C321" i="8"/>
  <c r="A321" i="8" s="1"/>
  <c r="C322" i="8"/>
  <c r="A322" i="8" s="1"/>
  <c r="C323" i="8"/>
  <c r="A323" i="8" s="1"/>
  <c r="C324" i="8"/>
  <c r="A324" i="8" s="1"/>
  <c r="C325" i="8"/>
  <c r="B325" i="8" s="1"/>
  <c r="C326" i="8"/>
  <c r="A326" i="8" s="1"/>
  <c r="C327" i="8"/>
  <c r="A327" i="8" s="1"/>
  <c r="C328" i="8"/>
  <c r="B328" i="8" s="1"/>
  <c r="C329" i="8"/>
  <c r="A329" i="8" s="1"/>
  <c r="C330" i="8"/>
  <c r="A330" i="8" s="1"/>
  <c r="C331" i="8"/>
  <c r="A331" i="8" s="1"/>
  <c r="C332" i="8"/>
  <c r="B332" i="8" s="1"/>
  <c r="C333" i="8"/>
  <c r="A333" i="8" s="1"/>
  <c r="C334" i="8"/>
  <c r="B334" i="8" s="1"/>
  <c r="C335" i="8"/>
  <c r="A335" i="8" s="1"/>
  <c r="C336" i="8"/>
  <c r="A336" i="8" s="1"/>
  <c r="C337" i="8"/>
  <c r="A337" i="8" s="1"/>
  <c r="C338" i="8"/>
  <c r="A338" i="8" s="1"/>
  <c r="C339" i="8"/>
  <c r="B339" i="8" s="1"/>
  <c r="C340" i="8"/>
  <c r="A340" i="8" s="1"/>
  <c r="C341" i="8"/>
  <c r="B341" i="8" s="1"/>
  <c r="C342" i="8"/>
  <c r="A342" i="8" s="1"/>
  <c r="C343" i="8"/>
  <c r="A343" i="8" s="1"/>
  <c r="C344" i="8"/>
  <c r="B344" i="8" s="1"/>
  <c r="C345" i="8"/>
  <c r="B345" i="8" s="1"/>
  <c r="C346" i="8"/>
  <c r="A346" i="8" s="1"/>
  <c r="C347" i="8"/>
  <c r="B347" i="8" s="1"/>
  <c r="C348" i="8"/>
  <c r="B348" i="8" s="1"/>
  <c r="C349" i="8"/>
  <c r="A349" i="8" s="1"/>
  <c r="C350" i="8"/>
  <c r="A350" i="8" s="1"/>
  <c r="C351" i="8"/>
  <c r="B351" i="8" s="1"/>
  <c r="C352" i="8"/>
  <c r="A352" i="8" s="1"/>
  <c r="C353" i="8"/>
  <c r="B353" i="8" s="1"/>
  <c r="C354" i="8"/>
  <c r="B354" i="8" s="1"/>
  <c r="C355" i="8"/>
  <c r="B355" i="8" s="1"/>
  <c r="C356" i="8"/>
  <c r="A356" i="8" s="1"/>
  <c r="B282" i="8" l="1"/>
  <c r="A248" i="8"/>
  <c r="B251" i="8"/>
  <c r="B349" i="8"/>
  <c r="B321" i="8"/>
  <c r="B317" i="8"/>
  <c r="B301" i="8"/>
  <c r="B257" i="8"/>
  <c r="B289" i="8"/>
  <c r="B269" i="8"/>
  <c r="A261" i="8"/>
  <c r="A353" i="8"/>
  <c r="A273" i="8"/>
  <c r="A245" i="8"/>
  <c r="B192" i="8"/>
  <c r="A237" i="8"/>
  <c r="B209" i="8"/>
  <c r="B219" i="8"/>
  <c r="B225" i="8"/>
  <c r="A213" i="8"/>
  <c r="A300" i="8"/>
  <c r="A198" i="8"/>
  <c r="A284" i="8"/>
  <c r="B333" i="8"/>
  <c r="B244" i="8"/>
  <c r="B266" i="8"/>
  <c r="B228" i="8"/>
  <c r="A216" i="8"/>
  <c r="A204" i="8"/>
  <c r="A332" i="8"/>
  <c r="B277" i="8"/>
  <c r="A341" i="8"/>
  <c r="A268" i="8"/>
  <c r="B330" i="8"/>
  <c r="B298" i="8"/>
  <c r="A236" i="8"/>
  <c r="A195" i="8"/>
  <c r="A309" i="8"/>
  <c r="B218" i="8"/>
  <c r="A328" i="8"/>
  <c r="A296" i="8"/>
  <c r="B285" i="8"/>
  <c r="B235" i="8"/>
  <c r="B205" i="8"/>
  <c r="B194" i="8"/>
  <c r="B337" i="8"/>
  <c r="B305" i="8"/>
  <c r="B253" i="8"/>
  <c r="A348" i="8"/>
  <c r="A316" i="8"/>
  <c r="A264" i="8"/>
  <c r="B234" i="8"/>
  <c r="A325" i="8"/>
  <c r="B293" i="8"/>
  <c r="A252" i="8"/>
  <c r="B346" i="8"/>
  <c r="B314" i="8"/>
  <c r="B241" i="8"/>
  <c r="A232" i="8"/>
  <c r="B221" i="8"/>
  <c r="B212" i="8"/>
  <c r="B203" i="8"/>
  <c r="B191" i="8"/>
  <c r="B202" i="8"/>
  <c r="A344" i="8"/>
  <c r="A312" i="8"/>
  <c r="B250" i="8"/>
  <c r="A220" i="8"/>
  <c r="B210" i="8"/>
  <c r="A280" i="8"/>
  <c r="A229" i="8"/>
  <c r="B342" i="8"/>
  <c r="B310" i="8"/>
  <c r="A262" i="8"/>
  <c r="A351" i="8"/>
  <c r="B292" i="8"/>
  <c r="A287" i="8"/>
  <c r="A345" i="8"/>
  <c r="B302" i="8"/>
  <c r="A297" i="8"/>
  <c r="B286" i="8"/>
  <c r="B270" i="8"/>
  <c r="A265" i="8"/>
  <c r="B254" i="8"/>
  <c r="A249" i="8"/>
  <c r="B238" i="8"/>
  <c r="A233" i="8"/>
  <c r="B206" i="8"/>
  <c r="A201" i="8"/>
  <c r="A334" i="8"/>
  <c r="B323" i="8"/>
  <c r="A318" i="8"/>
  <c r="B291" i="8"/>
  <c r="B259" i="8"/>
  <c r="B227" i="8"/>
  <c r="A222" i="8"/>
  <c r="A355" i="8"/>
  <c r="A339" i="8"/>
  <c r="A307" i="8"/>
  <c r="A275" i="8"/>
  <c r="A243" i="8"/>
  <c r="A211" i="8"/>
  <c r="A193" i="8"/>
  <c r="B283" i="8"/>
  <c r="B338" i="8"/>
  <c r="B322" i="8"/>
  <c r="B258" i="8"/>
  <c r="B242" i="8"/>
  <c r="B299" i="8"/>
  <c r="A278" i="8"/>
  <c r="B226" i="8"/>
  <c r="A354" i="8"/>
  <c r="B343" i="8"/>
  <c r="B311" i="8"/>
  <c r="A306" i="8"/>
  <c r="B231" i="8"/>
  <c r="B290" i="8"/>
  <c r="B274" i="8"/>
  <c r="B327" i="8"/>
  <c r="B295" i="8"/>
  <c r="B279" i="8"/>
  <c r="B263" i="8"/>
  <c r="B247" i="8"/>
  <c r="B215" i="8"/>
  <c r="B197" i="8"/>
  <c r="B326" i="8"/>
  <c r="B246" i="8"/>
  <c r="B230" i="8"/>
  <c r="B214" i="8"/>
  <c r="B196" i="8"/>
  <c r="B294" i="8"/>
  <c r="B331" i="8"/>
  <c r="B352" i="8"/>
  <c r="A347" i="8"/>
  <c r="B336" i="8"/>
  <c r="B320" i="8"/>
  <c r="A315" i="8"/>
  <c r="B304" i="8"/>
  <c r="B288" i="8"/>
  <c r="B272" i="8"/>
  <c r="A267" i="8"/>
  <c r="B256" i="8"/>
  <c r="B240" i="8"/>
  <c r="B224" i="8"/>
  <c r="B208" i="8"/>
  <c r="B335" i="8"/>
  <c r="B319" i="8"/>
  <c r="B303" i="8"/>
  <c r="B255" i="8"/>
  <c r="B239" i="8"/>
  <c r="B223" i="8"/>
  <c r="B207" i="8"/>
  <c r="B340" i="8"/>
  <c r="B324" i="8"/>
  <c r="B308" i="8"/>
  <c r="B329" i="8"/>
  <c r="B281" i="8"/>
  <c r="A276" i="8"/>
  <c r="B217" i="8"/>
  <c r="B271" i="8"/>
  <c r="B356" i="8"/>
  <c r="B313" i="8"/>
  <c r="B260" i="8"/>
  <c r="B350" i="8"/>
  <c r="E355" i="8"/>
  <c r="D355" i="8" s="1"/>
  <c r="E354" i="8" l="1"/>
  <c r="D354" i="8" s="1"/>
  <c r="E353" i="8"/>
  <c r="D353" i="8" s="1"/>
  <c r="E352" i="8"/>
  <c r="D352" i="8" s="1"/>
  <c r="E342" i="8"/>
  <c r="D342" i="8" s="1"/>
  <c r="J359" i="8" l="1"/>
  <c r="J372" i="8" s="1"/>
  <c r="E206" i="8" l="1"/>
  <c r="D206" i="8" s="1"/>
  <c r="N359" i="8" l="1"/>
  <c r="M359" i="8"/>
  <c r="L359" i="8"/>
  <c r="I359" i="8"/>
  <c r="E349" i="8"/>
  <c r="D349" i="8" s="1"/>
  <c r="E351" i="8"/>
  <c r="D351" i="8" s="1"/>
  <c r="E348" i="8"/>
  <c r="D348" i="8" s="1"/>
  <c r="E346" i="8"/>
  <c r="D346" i="8" s="1"/>
  <c r="E344" i="8"/>
  <c r="D344" i="8" s="1"/>
  <c r="E341" i="8"/>
  <c r="D341" i="8" s="1"/>
  <c r="E332" i="8"/>
  <c r="D332" i="8" s="1"/>
  <c r="E329" i="8"/>
  <c r="D329" i="8" s="1"/>
  <c r="E328" i="8"/>
  <c r="D328" i="8" s="1"/>
  <c r="E321" i="8"/>
  <c r="D321" i="8" s="1"/>
  <c r="E306" i="8"/>
  <c r="D306" i="8" s="1"/>
  <c r="E319" i="8"/>
  <c r="D319" i="8" s="1"/>
  <c r="E317" i="8"/>
  <c r="D317" i="8" s="1"/>
  <c r="E315" i="8"/>
  <c r="D315" i="8" s="1"/>
  <c r="E313" i="8"/>
  <c r="D313" i="8" s="1"/>
  <c r="E308" i="8"/>
  <c r="D308" i="8" s="1"/>
  <c r="E307" i="8"/>
  <c r="D307" i="8" s="1"/>
  <c r="E305" i="8"/>
  <c r="D305" i="8" s="1"/>
  <c r="E304" i="8"/>
  <c r="D304" i="8" s="1"/>
  <c r="E303" i="8"/>
  <c r="D303" i="8" s="1"/>
  <c r="E302" i="8"/>
  <c r="D302" i="8" s="1"/>
  <c r="E301" i="8"/>
  <c r="D301" i="8" s="1"/>
  <c r="E300" i="8"/>
  <c r="D300" i="8" s="1"/>
  <c r="E299" i="8"/>
  <c r="D299" i="8" s="1"/>
  <c r="E296" i="8"/>
  <c r="D296" i="8" s="1"/>
  <c r="E295" i="8"/>
  <c r="D295" i="8" s="1"/>
  <c r="E294" i="8"/>
  <c r="D294" i="8" s="1"/>
  <c r="E293" i="8"/>
  <c r="D293" i="8" s="1"/>
  <c r="E292" i="8"/>
  <c r="D292" i="8" s="1"/>
  <c r="E291" i="8"/>
  <c r="D291" i="8" s="1"/>
  <c r="E290" i="8"/>
  <c r="D290" i="8" s="1"/>
  <c r="E289" i="8"/>
  <c r="D289" i="8" s="1"/>
  <c r="E288" i="8"/>
  <c r="D288" i="8" s="1"/>
  <c r="E287" i="8"/>
  <c r="D287" i="8" s="1"/>
  <c r="E286" i="8"/>
  <c r="D286" i="8" s="1"/>
  <c r="E285" i="8"/>
  <c r="D285" i="8" s="1"/>
  <c r="E284" i="8"/>
  <c r="D284" i="8" s="1"/>
  <c r="E283" i="8"/>
  <c r="D283" i="8" s="1"/>
  <c r="E282" i="8"/>
  <c r="D282" i="8" s="1"/>
  <c r="E280" i="8"/>
  <c r="D280" i="8" s="1"/>
  <c r="E279" i="8"/>
  <c r="D279" i="8" s="1"/>
  <c r="E278" i="8"/>
  <c r="D278" i="8" s="1"/>
  <c r="E277" i="8"/>
  <c r="D277" i="8" s="1"/>
  <c r="E265" i="8"/>
  <c r="D265" i="8" s="1"/>
  <c r="E264" i="8"/>
  <c r="D264" i="8" s="1"/>
  <c r="E263" i="8"/>
  <c r="D263" i="8" s="1"/>
  <c r="E261" i="8"/>
  <c r="D261" i="8" s="1"/>
  <c r="E259" i="8"/>
  <c r="D259" i="8" s="1"/>
  <c r="E258" i="8"/>
  <c r="D258" i="8" s="1"/>
  <c r="E257" i="8"/>
  <c r="D257" i="8" s="1"/>
  <c r="E255" i="8"/>
  <c r="D255" i="8" s="1"/>
  <c r="E254" i="8"/>
  <c r="D254" i="8" s="1"/>
  <c r="E253" i="8"/>
  <c r="D253" i="8" s="1"/>
  <c r="E252" i="8"/>
  <c r="D252" i="8" s="1"/>
  <c r="E251" i="8"/>
  <c r="D251" i="8" s="1"/>
  <c r="E250" i="8"/>
  <c r="D250" i="8" s="1"/>
  <c r="E248" i="8"/>
  <c r="D248" i="8" s="1"/>
  <c r="E247" i="8"/>
  <c r="D247" i="8" s="1"/>
  <c r="E246" i="8"/>
  <c r="D246" i="8" s="1"/>
  <c r="E245" i="8"/>
  <c r="D245" i="8" s="1"/>
  <c r="E243" i="8"/>
  <c r="D243" i="8" s="1"/>
  <c r="E242" i="8"/>
  <c r="D242" i="8" s="1"/>
  <c r="E241" i="8"/>
  <c r="D241" i="8" s="1"/>
  <c r="E239" i="8"/>
  <c r="D239" i="8" s="1"/>
  <c r="E236" i="8"/>
  <c r="D236" i="8" s="1"/>
  <c r="E232" i="8"/>
  <c r="D232" i="8" s="1"/>
  <c r="E228" i="8"/>
  <c r="D228" i="8" s="1"/>
  <c r="E225" i="8"/>
  <c r="D225" i="8" s="1"/>
  <c r="E224" i="8"/>
  <c r="D224" i="8" s="1"/>
  <c r="E223" i="8"/>
  <c r="D223" i="8" s="1"/>
  <c r="E222" i="8"/>
  <c r="D222" i="8" s="1"/>
  <c r="E221" i="8"/>
  <c r="D221" i="8" s="1"/>
  <c r="E220" i="8"/>
  <c r="D220" i="8" s="1"/>
  <c r="E219" i="8"/>
  <c r="D219" i="8" s="1"/>
  <c r="E218" i="8"/>
  <c r="D218" i="8" s="1"/>
  <c r="E217" i="8"/>
  <c r="D217" i="8" s="1"/>
  <c r="E216" i="8"/>
  <c r="D216" i="8" s="1"/>
  <c r="E215" i="8"/>
  <c r="D215" i="8" s="1"/>
  <c r="E213" i="8"/>
  <c r="D213" i="8" s="1"/>
  <c r="E212" i="8"/>
  <c r="D212" i="8" s="1"/>
  <c r="E211" i="8"/>
  <c r="D211" i="8" s="1"/>
  <c r="E210" i="8"/>
  <c r="D210" i="8" s="1"/>
  <c r="E209" i="8"/>
  <c r="D209" i="8" s="1"/>
  <c r="E207" i="8"/>
  <c r="D207" i="8" s="1"/>
  <c r="E204" i="8"/>
  <c r="D204" i="8" s="1"/>
  <c r="E203" i="8"/>
  <c r="D203" i="8" s="1"/>
  <c r="E194" i="8"/>
  <c r="D194" i="8" s="1"/>
  <c r="E193" i="8"/>
  <c r="D193" i="8" s="1"/>
  <c r="E192" i="8"/>
  <c r="D192" i="8" s="1"/>
  <c r="E191" i="8"/>
  <c r="D191" i="8" s="1"/>
  <c r="K359" i="8" l="1"/>
  <c r="R342" i="6" l="1"/>
  <c r="S342" i="6"/>
  <c r="T342" i="6"/>
  <c r="U342" i="6"/>
  <c r="Q342" i="6"/>
  <c r="P342" i="6"/>
  <c r="P341" i="6"/>
  <c r="Q341" i="6"/>
  <c r="R341" i="6"/>
  <c r="S341" i="6"/>
  <c r="T341" i="6"/>
  <c r="U341" i="6"/>
  <c r="Q351" i="6"/>
  <c r="R351" i="6"/>
  <c r="S351" i="6"/>
  <c r="T351" i="6"/>
  <c r="P351" i="6"/>
  <c r="K342" i="6"/>
  <c r="P322" i="6"/>
  <c r="Q322" i="6"/>
  <c r="S322" i="6"/>
  <c r="T322" i="6"/>
  <c r="U322" i="6"/>
  <c r="Q228" i="6"/>
  <c r="C250" i="6"/>
  <c r="A250" i="6" s="1"/>
  <c r="E250" i="6"/>
  <c r="D250" i="6" s="1"/>
  <c r="K250" i="6"/>
  <c r="Q222" i="6"/>
  <c r="S222" i="6"/>
  <c r="T222" i="6"/>
  <c r="U222" i="6"/>
  <c r="P222" i="6"/>
  <c r="N377" i="6"/>
  <c r="M377" i="6"/>
  <c r="L377" i="6"/>
  <c r="J377" i="6"/>
  <c r="I377" i="6"/>
  <c r="K357" i="6"/>
  <c r="E357" i="6"/>
  <c r="D357" i="6" s="1"/>
  <c r="C357" i="6"/>
  <c r="B357" i="6" s="1"/>
  <c r="K358" i="6"/>
  <c r="K374" i="6"/>
  <c r="E374" i="6"/>
  <c r="D374" i="6" s="1"/>
  <c r="C374" i="6"/>
  <c r="A374" i="6" s="1"/>
  <c r="K373" i="6"/>
  <c r="E373" i="6"/>
  <c r="D373" i="6" s="1"/>
  <c r="C373" i="6"/>
  <c r="B373" i="6" s="1"/>
  <c r="K363" i="6"/>
  <c r="E363" i="6"/>
  <c r="D363" i="6" s="1"/>
  <c r="C363" i="6"/>
  <c r="A363" i="6" s="1"/>
  <c r="K361" i="6"/>
  <c r="E361" i="6"/>
  <c r="D361" i="6" s="1"/>
  <c r="C361" i="6"/>
  <c r="B361" i="6" s="1"/>
  <c r="K360" i="6"/>
  <c r="K359" i="6"/>
  <c r="E359" i="6"/>
  <c r="D359" i="6" s="1"/>
  <c r="C359" i="6"/>
  <c r="B359" i="6" s="1"/>
  <c r="K356" i="6"/>
  <c r="K355" i="6"/>
  <c r="E355" i="6"/>
  <c r="D355" i="6" s="1"/>
  <c r="C355" i="6"/>
  <c r="A355" i="6" s="1"/>
  <c r="K372" i="6"/>
  <c r="E372" i="6"/>
  <c r="D372" i="6" s="1"/>
  <c r="C372" i="6"/>
  <c r="B372" i="6" s="1"/>
  <c r="K371" i="6"/>
  <c r="E371" i="6"/>
  <c r="D371" i="6" s="1"/>
  <c r="C371" i="6"/>
  <c r="A371" i="6" s="1"/>
  <c r="K370" i="6"/>
  <c r="E370" i="6"/>
  <c r="D370" i="6" s="1"/>
  <c r="C370" i="6"/>
  <c r="B370" i="6" s="1"/>
  <c r="K354" i="6"/>
  <c r="K352" i="6"/>
  <c r="K369" i="6"/>
  <c r="E369" i="6"/>
  <c r="D369" i="6" s="1"/>
  <c r="C369" i="6"/>
  <c r="B369" i="6" s="1"/>
  <c r="K368" i="6"/>
  <c r="E368" i="6"/>
  <c r="D368" i="6" s="1"/>
  <c r="C368" i="6"/>
  <c r="A368" i="6" s="1"/>
  <c r="K367" i="6"/>
  <c r="E367" i="6"/>
  <c r="D367" i="6" s="1"/>
  <c r="C367" i="6"/>
  <c r="B367" i="6" s="1"/>
  <c r="K366" i="6"/>
  <c r="E366" i="6"/>
  <c r="D366" i="6" s="1"/>
  <c r="C366" i="6"/>
  <c r="B366" i="6" s="1"/>
  <c r="K365" i="6"/>
  <c r="E365" i="6"/>
  <c r="D365" i="6" s="1"/>
  <c r="C365" i="6"/>
  <c r="B365" i="6" s="1"/>
  <c r="K364" i="6"/>
  <c r="E364" i="6"/>
  <c r="D364" i="6" s="1"/>
  <c r="C364" i="6"/>
  <c r="B364" i="6" s="1"/>
  <c r="K362" i="6"/>
  <c r="E362" i="6"/>
  <c r="D362" i="6" s="1"/>
  <c r="C362" i="6"/>
  <c r="B362" i="6" s="1"/>
  <c r="K353" i="6"/>
  <c r="E353" i="6"/>
  <c r="D353" i="6" s="1"/>
  <c r="C353" i="6"/>
  <c r="B353" i="6" s="1"/>
  <c r="K351" i="6"/>
  <c r="E351" i="6"/>
  <c r="D351" i="6" s="1"/>
  <c r="C351" i="6"/>
  <c r="B351" i="6" s="1"/>
  <c r="K347" i="6"/>
  <c r="K350" i="6"/>
  <c r="E350" i="6"/>
  <c r="D350" i="6" s="1"/>
  <c r="C350" i="6"/>
  <c r="B350" i="6" s="1"/>
  <c r="K346" i="6"/>
  <c r="K343" i="6"/>
  <c r="K349" i="6"/>
  <c r="E349" i="6"/>
  <c r="D349" i="6" s="1"/>
  <c r="C349" i="6"/>
  <c r="B349" i="6" s="1"/>
  <c r="K344" i="6"/>
  <c r="E344" i="6"/>
  <c r="D344" i="6" s="1"/>
  <c r="C344" i="6"/>
  <c r="B344" i="6" s="1"/>
  <c r="K345" i="6"/>
  <c r="E345" i="6"/>
  <c r="D345" i="6" s="1"/>
  <c r="C345" i="6"/>
  <c r="B345" i="6" s="1"/>
  <c r="K348" i="6"/>
  <c r="E348" i="6"/>
  <c r="D348" i="6" s="1"/>
  <c r="C348" i="6"/>
  <c r="B348" i="6" s="1"/>
  <c r="K341" i="6"/>
  <c r="E341" i="6"/>
  <c r="D341" i="6" s="1"/>
  <c r="C341" i="6"/>
  <c r="B341" i="6" s="1"/>
  <c r="K334" i="6"/>
  <c r="E334" i="6"/>
  <c r="D334" i="6" s="1"/>
  <c r="C334" i="6"/>
  <c r="B334" i="6" s="1"/>
  <c r="K340" i="6"/>
  <c r="E340" i="6"/>
  <c r="D340" i="6" s="1"/>
  <c r="C340" i="6"/>
  <c r="B340" i="6" s="1"/>
  <c r="K339" i="6"/>
  <c r="E339" i="6"/>
  <c r="D339" i="6" s="1"/>
  <c r="C339" i="6"/>
  <c r="B339" i="6" s="1"/>
  <c r="K338" i="6"/>
  <c r="E338" i="6"/>
  <c r="D338" i="6" s="1"/>
  <c r="C338" i="6"/>
  <c r="B338" i="6" s="1"/>
  <c r="K337" i="6"/>
  <c r="K329" i="6"/>
  <c r="E329" i="6"/>
  <c r="D329" i="6" s="1"/>
  <c r="C329" i="6"/>
  <c r="A329" i="6" s="1"/>
  <c r="K327" i="6"/>
  <c r="E327" i="6"/>
  <c r="D327" i="6" s="1"/>
  <c r="C327" i="6"/>
  <c r="B327" i="6" s="1"/>
  <c r="K326" i="6"/>
  <c r="E326" i="6"/>
  <c r="D326" i="6" s="1"/>
  <c r="C326" i="6"/>
  <c r="A326" i="6" s="1"/>
  <c r="K336" i="6"/>
  <c r="E336" i="6"/>
  <c r="D336" i="6" s="1"/>
  <c r="C336" i="6"/>
  <c r="A336" i="6" s="1"/>
  <c r="K333" i="6"/>
  <c r="E333" i="6"/>
  <c r="D333" i="6" s="1"/>
  <c r="C333" i="6"/>
  <c r="B333" i="6" s="1"/>
  <c r="K332" i="6"/>
  <c r="K331" i="6"/>
  <c r="K330" i="6"/>
  <c r="K328" i="6"/>
  <c r="K325" i="6"/>
  <c r="E325" i="6"/>
  <c r="D325" i="6" s="1"/>
  <c r="C325" i="6"/>
  <c r="B325" i="6" s="1"/>
  <c r="K324" i="6"/>
  <c r="E324" i="6"/>
  <c r="D324" i="6" s="1"/>
  <c r="C324" i="6"/>
  <c r="K323" i="6"/>
  <c r="E323" i="6"/>
  <c r="D323" i="6" s="1"/>
  <c r="C323" i="6"/>
  <c r="B323" i="6" s="1"/>
  <c r="K322" i="6"/>
  <c r="E322" i="6"/>
  <c r="D322" i="6" s="1"/>
  <c r="C322" i="6"/>
  <c r="K321" i="6"/>
  <c r="K320" i="6"/>
  <c r="E320" i="6"/>
  <c r="D320" i="6" s="1"/>
  <c r="C320" i="6"/>
  <c r="B320" i="6" s="1"/>
  <c r="K319" i="6"/>
  <c r="E319" i="6"/>
  <c r="D319" i="6" s="1"/>
  <c r="C319" i="6"/>
  <c r="B319" i="6" s="1"/>
  <c r="K318" i="6"/>
  <c r="K317" i="6"/>
  <c r="E317" i="6"/>
  <c r="D317" i="6" s="1"/>
  <c r="C317" i="6"/>
  <c r="A317" i="6" s="1"/>
  <c r="K316" i="6"/>
  <c r="E316" i="6"/>
  <c r="D316" i="6" s="1"/>
  <c r="C316" i="6"/>
  <c r="A316" i="6" s="1"/>
  <c r="K315" i="6"/>
  <c r="E315" i="6"/>
  <c r="D315" i="6" s="1"/>
  <c r="C315" i="6"/>
  <c r="B315" i="6" s="1"/>
  <c r="K314" i="6"/>
  <c r="E314" i="6"/>
  <c r="D314" i="6" s="1"/>
  <c r="C314" i="6"/>
  <c r="A314" i="6" s="1"/>
  <c r="K313" i="6"/>
  <c r="E313" i="6"/>
  <c r="D313" i="6" s="1"/>
  <c r="C313" i="6"/>
  <c r="B313" i="6" s="1"/>
  <c r="K312" i="6"/>
  <c r="E312" i="6"/>
  <c r="D312" i="6" s="1"/>
  <c r="C312" i="6"/>
  <c r="A312" i="6" s="1"/>
  <c r="K311" i="6"/>
  <c r="E311" i="6"/>
  <c r="D311" i="6" s="1"/>
  <c r="C311" i="6"/>
  <c r="A311" i="6" s="1"/>
  <c r="K310" i="6"/>
  <c r="E310" i="6"/>
  <c r="D310" i="6" s="1"/>
  <c r="C310" i="6"/>
  <c r="A310" i="6" s="1"/>
  <c r="K309" i="6"/>
  <c r="E309" i="6"/>
  <c r="D309" i="6" s="1"/>
  <c r="C309" i="6"/>
  <c r="B309" i="6" s="1"/>
  <c r="K308" i="6"/>
  <c r="E308" i="6"/>
  <c r="D308" i="6" s="1"/>
  <c r="C308" i="6"/>
  <c r="A308" i="6" s="1"/>
  <c r="K307" i="6"/>
  <c r="E307" i="6"/>
  <c r="D307" i="6" s="1"/>
  <c r="C307" i="6"/>
  <c r="B307" i="6" s="1"/>
  <c r="K306" i="6"/>
  <c r="E306" i="6"/>
  <c r="D306" i="6" s="1"/>
  <c r="C306" i="6"/>
  <c r="A306" i="6" s="1"/>
  <c r="K305" i="6"/>
  <c r="E305" i="6"/>
  <c r="D305" i="6" s="1"/>
  <c r="C305" i="6"/>
  <c r="A305" i="6" s="1"/>
  <c r="K304" i="6"/>
  <c r="E304" i="6"/>
  <c r="D304" i="6" s="1"/>
  <c r="C304" i="6"/>
  <c r="A304" i="6" s="1"/>
  <c r="K303" i="6"/>
  <c r="E303" i="6"/>
  <c r="D303" i="6" s="1"/>
  <c r="C303" i="6"/>
  <c r="B303" i="6" s="1"/>
  <c r="K302" i="6"/>
  <c r="E302" i="6"/>
  <c r="D302" i="6" s="1"/>
  <c r="C302" i="6"/>
  <c r="A302" i="6" s="1"/>
  <c r="K301" i="6"/>
  <c r="E301" i="6"/>
  <c r="D301" i="6" s="1"/>
  <c r="C301" i="6"/>
  <c r="A301" i="6" s="1"/>
  <c r="K300" i="6"/>
  <c r="E300" i="6"/>
  <c r="D300" i="6" s="1"/>
  <c r="C300" i="6"/>
  <c r="A300" i="6" s="1"/>
  <c r="K299" i="6"/>
  <c r="E299" i="6"/>
  <c r="D299" i="6" s="1"/>
  <c r="C299" i="6"/>
  <c r="A299" i="6" s="1"/>
  <c r="U298" i="6"/>
  <c r="U299" i="6" s="1"/>
  <c r="T298" i="6"/>
  <c r="T299" i="6" s="1"/>
  <c r="S298" i="6"/>
  <c r="S299" i="6" s="1"/>
  <c r="Q298" i="6"/>
  <c r="Q299" i="6" s="1"/>
  <c r="P298" i="6"/>
  <c r="P299" i="6" s="1"/>
  <c r="K298" i="6"/>
  <c r="E298" i="6"/>
  <c r="D298" i="6" s="1"/>
  <c r="C298" i="6"/>
  <c r="A298" i="6" s="1"/>
  <c r="K297" i="6"/>
  <c r="K296" i="6"/>
  <c r="K295" i="6"/>
  <c r="K294" i="6"/>
  <c r="K293" i="6"/>
  <c r="K292" i="6"/>
  <c r="K291" i="6"/>
  <c r="K243" i="6"/>
  <c r="E243" i="6"/>
  <c r="D243" i="6" s="1"/>
  <c r="C243" i="6"/>
  <c r="B243" i="6" s="1"/>
  <c r="K240" i="6"/>
  <c r="E240" i="6"/>
  <c r="D240" i="6" s="1"/>
  <c r="C240" i="6"/>
  <c r="A240" i="6" s="1"/>
  <c r="K285" i="6"/>
  <c r="K284" i="6"/>
  <c r="E284" i="6"/>
  <c r="D284" i="6" s="1"/>
  <c r="C284" i="6"/>
  <c r="B284" i="6" s="1"/>
  <c r="K283" i="6"/>
  <c r="E283" i="6"/>
  <c r="D283" i="6" s="1"/>
  <c r="C283" i="6"/>
  <c r="A283" i="6" s="1"/>
  <c r="K282" i="6"/>
  <c r="E282" i="6"/>
  <c r="D282" i="6" s="1"/>
  <c r="C282" i="6"/>
  <c r="A282" i="6" s="1"/>
  <c r="K269" i="6"/>
  <c r="E269" i="6"/>
  <c r="D269" i="6" s="1"/>
  <c r="C269" i="6"/>
  <c r="A269" i="6" s="1"/>
  <c r="K273" i="6"/>
  <c r="E273" i="6"/>
  <c r="D273" i="6" s="1"/>
  <c r="C273" i="6"/>
  <c r="A273" i="6" s="1"/>
  <c r="K281" i="6"/>
  <c r="E281" i="6"/>
  <c r="D281" i="6" s="1"/>
  <c r="C281" i="6"/>
  <c r="A281" i="6" s="1"/>
  <c r="K280" i="6"/>
  <c r="E280" i="6"/>
  <c r="D280" i="6" s="1"/>
  <c r="C280" i="6"/>
  <c r="A280" i="6" s="1"/>
  <c r="K279" i="6"/>
  <c r="E279" i="6"/>
  <c r="D279" i="6" s="1"/>
  <c r="C279" i="6"/>
  <c r="A279" i="6" s="1"/>
  <c r="K278" i="6"/>
  <c r="E278" i="6"/>
  <c r="D278" i="6" s="1"/>
  <c r="C278" i="6"/>
  <c r="B278" i="6" s="1"/>
  <c r="K277" i="6"/>
  <c r="E277" i="6"/>
  <c r="D277" i="6" s="1"/>
  <c r="C277" i="6"/>
  <c r="A277" i="6" s="1"/>
  <c r="K276" i="6"/>
  <c r="E276" i="6"/>
  <c r="D276" i="6" s="1"/>
  <c r="C276" i="6"/>
  <c r="B276" i="6" s="1"/>
  <c r="K272" i="6"/>
  <c r="E272" i="6"/>
  <c r="D272" i="6" s="1"/>
  <c r="C272" i="6"/>
  <c r="A272" i="6" s="1"/>
  <c r="K270" i="6"/>
  <c r="K267" i="6"/>
  <c r="E267" i="6"/>
  <c r="D267" i="6" s="1"/>
  <c r="C267" i="6"/>
  <c r="B267" i="6" s="1"/>
  <c r="K271" i="6"/>
  <c r="E271" i="6"/>
  <c r="D271" i="6" s="1"/>
  <c r="C271" i="6"/>
  <c r="A271" i="6" s="1"/>
  <c r="K268" i="6"/>
  <c r="E268" i="6"/>
  <c r="D268" i="6" s="1"/>
  <c r="C268" i="6"/>
  <c r="B268" i="6" s="1"/>
  <c r="K266" i="6"/>
  <c r="E266" i="6"/>
  <c r="D266" i="6" s="1"/>
  <c r="C266" i="6"/>
  <c r="B266" i="6" s="1"/>
  <c r="K265" i="6"/>
  <c r="K264" i="6"/>
  <c r="K263" i="6"/>
  <c r="E263" i="6"/>
  <c r="D263" i="6" s="1"/>
  <c r="C263" i="6"/>
  <c r="B263" i="6" s="1"/>
  <c r="K290" i="6"/>
  <c r="E290" i="6"/>
  <c r="D290" i="6" s="1"/>
  <c r="C290" i="6"/>
  <c r="B290" i="6" s="1"/>
  <c r="K274" i="6"/>
  <c r="E274" i="6"/>
  <c r="D274" i="6" s="1"/>
  <c r="C274" i="6"/>
  <c r="B274" i="6" s="1"/>
  <c r="K235" i="6"/>
  <c r="E235" i="6"/>
  <c r="D235" i="6" s="1"/>
  <c r="C235" i="6"/>
  <c r="B235" i="6" s="1"/>
  <c r="K289" i="6"/>
  <c r="E289" i="6"/>
  <c r="D289" i="6" s="1"/>
  <c r="C289" i="6"/>
  <c r="B289" i="6" s="1"/>
  <c r="K246" i="6"/>
  <c r="E246" i="6"/>
  <c r="D246" i="6" s="1"/>
  <c r="C246" i="6"/>
  <c r="B246" i="6" s="1"/>
  <c r="K253" i="6"/>
  <c r="K252" i="6"/>
  <c r="E252" i="6"/>
  <c r="D252" i="6" s="1"/>
  <c r="C252" i="6"/>
  <c r="A252" i="6" s="1"/>
  <c r="K242" i="6"/>
  <c r="E242" i="6"/>
  <c r="D242" i="6" s="1"/>
  <c r="C242" i="6"/>
  <c r="B242" i="6" s="1"/>
  <c r="K287" i="6"/>
  <c r="K286" i="6"/>
  <c r="E286" i="6"/>
  <c r="D286" i="6" s="1"/>
  <c r="C286" i="6"/>
  <c r="B286" i="6" s="1"/>
  <c r="K262" i="6"/>
  <c r="K261" i="6"/>
  <c r="K260" i="6"/>
  <c r="K259" i="6"/>
  <c r="E259" i="6"/>
  <c r="D259" i="6" s="1"/>
  <c r="C259" i="6"/>
  <c r="A259" i="6" s="1"/>
  <c r="K258" i="6"/>
  <c r="K257" i="6"/>
  <c r="K256" i="6"/>
  <c r="K248" i="6"/>
  <c r="E248" i="6"/>
  <c r="D248" i="6" s="1"/>
  <c r="C248" i="6"/>
  <c r="A248" i="6" s="1"/>
  <c r="K251" i="6"/>
  <c r="E251" i="6"/>
  <c r="D251" i="6" s="1"/>
  <c r="C251" i="6"/>
  <c r="B251" i="6" s="1"/>
  <c r="K249" i="6"/>
  <c r="E249" i="6"/>
  <c r="D249" i="6" s="1"/>
  <c r="C249" i="6"/>
  <c r="B249" i="6" s="1"/>
  <c r="K247" i="6"/>
  <c r="E247" i="6"/>
  <c r="D247" i="6" s="1"/>
  <c r="C247" i="6"/>
  <c r="A247" i="6" s="1"/>
  <c r="K245" i="6"/>
  <c r="E245" i="6"/>
  <c r="D245" i="6" s="1"/>
  <c r="C245" i="6"/>
  <c r="B245" i="6" s="1"/>
  <c r="K244" i="6"/>
  <c r="E244" i="6"/>
  <c r="D244" i="6" s="1"/>
  <c r="C244" i="6"/>
  <c r="A244" i="6" s="1"/>
  <c r="K241" i="6"/>
  <c r="K239" i="6"/>
  <c r="E239" i="6"/>
  <c r="D239" i="6" s="1"/>
  <c r="C239" i="6"/>
  <c r="A239" i="6" s="1"/>
  <c r="K255" i="6"/>
  <c r="E255" i="6"/>
  <c r="D255" i="6" s="1"/>
  <c r="C255" i="6"/>
  <c r="B255" i="6" s="1"/>
  <c r="K238" i="6"/>
  <c r="E238" i="6"/>
  <c r="D238" i="6" s="1"/>
  <c r="C238" i="6"/>
  <c r="A238" i="6" s="1"/>
  <c r="K237" i="6"/>
  <c r="E237" i="6"/>
  <c r="D237" i="6" s="1"/>
  <c r="C237" i="6"/>
  <c r="B237" i="6" s="1"/>
  <c r="K236" i="6"/>
  <c r="E236" i="6"/>
  <c r="D236" i="6" s="1"/>
  <c r="C236" i="6"/>
  <c r="B236" i="6" s="1"/>
  <c r="K234" i="6"/>
  <c r="K233" i="6"/>
  <c r="E233" i="6"/>
  <c r="D233" i="6" s="1"/>
  <c r="C233" i="6"/>
  <c r="B233" i="6" s="1"/>
  <c r="K232" i="6"/>
  <c r="E232" i="6"/>
  <c r="D232" i="6" s="1"/>
  <c r="C232" i="6"/>
  <c r="A232" i="6" s="1"/>
  <c r="K231" i="6"/>
  <c r="E231" i="6"/>
  <c r="D231" i="6" s="1"/>
  <c r="C231" i="6"/>
  <c r="A231" i="6" s="1"/>
  <c r="K288" i="6"/>
  <c r="E288" i="6"/>
  <c r="D288" i="6" s="1"/>
  <c r="C288" i="6"/>
  <c r="A288" i="6" s="1"/>
  <c r="K230" i="6"/>
  <c r="E230" i="6"/>
  <c r="D230" i="6" s="1"/>
  <c r="C230" i="6"/>
  <c r="A230" i="6" s="1"/>
  <c r="U228" i="6"/>
  <c r="T228" i="6"/>
  <c r="S228" i="6"/>
  <c r="P228" i="6"/>
  <c r="K228" i="6"/>
  <c r="E228" i="6"/>
  <c r="D228" i="6" s="1"/>
  <c r="C228" i="6"/>
  <c r="B228" i="6" s="1"/>
  <c r="K227" i="6"/>
  <c r="K226" i="6"/>
  <c r="K225" i="6"/>
  <c r="K224" i="6"/>
  <c r="E224" i="6"/>
  <c r="D224" i="6" s="1"/>
  <c r="C224" i="6"/>
  <c r="A224" i="6" s="1"/>
  <c r="K223" i="6"/>
  <c r="E223" i="6"/>
  <c r="D223" i="6" s="1"/>
  <c r="C223" i="6"/>
  <c r="B223" i="6" s="1"/>
  <c r="K222" i="6"/>
  <c r="E222" i="6"/>
  <c r="D222" i="6" s="1"/>
  <c r="C222" i="6"/>
  <c r="A222" i="6" s="1"/>
  <c r="U221" i="6"/>
  <c r="T221" i="6"/>
  <c r="S221" i="6"/>
  <c r="Q221" i="6"/>
  <c r="P221" i="6"/>
  <c r="K221" i="6"/>
  <c r="E221" i="6"/>
  <c r="D221" i="6" s="1"/>
  <c r="C221" i="6"/>
  <c r="A221" i="6" s="1"/>
  <c r="U204" i="6"/>
  <c r="T204" i="6"/>
  <c r="S204" i="6"/>
  <c r="Q204" i="6"/>
  <c r="P204" i="6"/>
  <c r="C204" i="6"/>
  <c r="C203" i="6"/>
  <c r="B203" i="6" s="1"/>
  <c r="C202" i="6"/>
  <c r="C201" i="6"/>
  <c r="A201" i="6" s="1"/>
  <c r="C200" i="6"/>
  <c r="A200" i="6" s="1"/>
  <c r="C199" i="6"/>
  <c r="B199" i="6" s="1"/>
  <c r="C198" i="6"/>
  <c r="C197" i="6"/>
  <c r="A197" i="6" s="1"/>
  <c r="C196" i="6"/>
  <c r="A196" i="6" s="1"/>
  <c r="C195" i="6"/>
  <c r="B195" i="6" s="1"/>
  <c r="C194" i="6"/>
  <c r="C193" i="6"/>
  <c r="A193" i="6" s="1"/>
  <c r="C192" i="6"/>
  <c r="A192" i="6" s="1"/>
  <c r="C191" i="6"/>
  <c r="B191" i="6" s="1"/>
  <c r="C190" i="6"/>
  <c r="C189" i="6"/>
  <c r="A189" i="6" s="1"/>
  <c r="C188" i="6"/>
  <c r="B188" i="6" s="1"/>
  <c r="C187" i="6"/>
  <c r="B187" i="6" s="1"/>
  <c r="C186" i="6"/>
  <c r="C185" i="6"/>
  <c r="A185" i="6" s="1"/>
  <c r="C184" i="6"/>
  <c r="A184" i="6" s="1"/>
  <c r="C183" i="6"/>
  <c r="B183" i="6" s="1"/>
  <c r="C182" i="6"/>
  <c r="C181" i="6"/>
  <c r="A181" i="6" s="1"/>
  <c r="C180" i="6"/>
  <c r="B180" i="6" s="1"/>
  <c r="C179" i="6"/>
  <c r="B179" i="6" s="1"/>
  <c r="C178" i="6"/>
  <c r="C177" i="6"/>
  <c r="A177" i="6" s="1"/>
  <c r="C176" i="6"/>
  <c r="A176" i="6" s="1"/>
  <c r="C175" i="6"/>
  <c r="B175" i="6" s="1"/>
  <c r="C174" i="6"/>
  <c r="C173" i="6"/>
  <c r="A173" i="6" s="1"/>
  <c r="C172" i="6"/>
  <c r="B172" i="6" s="1"/>
  <c r="C171" i="6"/>
  <c r="B171" i="6" s="1"/>
  <c r="C170" i="6"/>
  <c r="C169" i="6"/>
  <c r="A169" i="6" s="1"/>
  <c r="C168" i="6"/>
  <c r="A168" i="6" s="1"/>
  <c r="C167" i="6"/>
  <c r="B167" i="6" s="1"/>
  <c r="C166" i="6"/>
  <c r="C165" i="6"/>
  <c r="A165" i="6" s="1"/>
  <c r="C164" i="6"/>
  <c r="A164" i="6" s="1"/>
  <c r="C163" i="6"/>
  <c r="B163" i="6" s="1"/>
  <c r="C162" i="6"/>
  <c r="C161" i="6"/>
  <c r="A161" i="6" s="1"/>
  <c r="C160" i="6"/>
  <c r="A160" i="6" s="1"/>
  <c r="C159" i="6"/>
  <c r="B159" i="6" s="1"/>
  <c r="C158" i="6"/>
  <c r="C157" i="6"/>
  <c r="A157" i="6" s="1"/>
  <c r="C156" i="6"/>
  <c r="B156" i="6" s="1"/>
  <c r="C155" i="6"/>
  <c r="B155" i="6" s="1"/>
  <c r="C154" i="6"/>
  <c r="C153" i="6"/>
  <c r="A153" i="6" s="1"/>
  <c r="C152" i="6"/>
  <c r="A152" i="6" s="1"/>
  <c r="C151" i="6"/>
  <c r="B151" i="6" s="1"/>
  <c r="C150" i="6"/>
  <c r="C149" i="6"/>
  <c r="A149" i="6" s="1"/>
  <c r="C148" i="6"/>
  <c r="A148" i="6" s="1"/>
  <c r="C147" i="6"/>
  <c r="B147" i="6" s="1"/>
  <c r="C146" i="6"/>
  <c r="C145" i="6"/>
  <c r="A145" i="6" s="1"/>
  <c r="C144" i="6"/>
  <c r="A144" i="6" s="1"/>
  <c r="C143" i="6"/>
  <c r="B143" i="6" s="1"/>
  <c r="C142" i="6"/>
  <c r="C141" i="6"/>
  <c r="A141" i="6" s="1"/>
  <c r="C140" i="6"/>
  <c r="B140" i="6" s="1"/>
  <c r="C139" i="6"/>
  <c r="B139" i="6" s="1"/>
  <c r="C138" i="6"/>
  <c r="C137" i="6"/>
  <c r="A137" i="6" s="1"/>
  <c r="C136" i="6"/>
  <c r="A136" i="6" s="1"/>
  <c r="C135" i="6"/>
  <c r="B135" i="6" s="1"/>
  <c r="C134" i="6"/>
  <c r="C133" i="6"/>
  <c r="A133" i="6" s="1"/>
  <c r="C132" i="6"/>
  <c r="B132" i="6" s="1"/>
  <c r="C131" i="6"/>
  <c r="B131" i="6" s="1"/>
  <c r="C130" i="6"/>
  <c r="C129" i="6"/>
  <c r="A129" i="6" s="1"/>
  <c r="C128" i="6"/>
  <c r="A128" i="6" s="1"/>
  <c r="C127" i="6"/>
  <c r="B127" i="6" s="1"/>
  <c r="C126" i="6"/>
  <c r="C125" i="6"/>
  <c r="A125" i="6" s="1"/>
  <c r="C124" i="6"/>
  <c r="B124" i="6" s="1"/>
  <c r="C123" i="6"/>
  <c r="B123" i="6" s="1"/>
  <c r="C122" i="6"/>
  <c r="C121" i="6"/>
  <c r="A121" i="6" s="1"/>
  <c r="C120" i="6"/>
  <c r="A120" i="6" s="1"/>
  <c r="C119" i="6"/>
  <c r="B119" i="6" s="1"/>
  <c r="C118" i="6"/>
  <c r="A118" i="6" s="1"/>
  <c r="C117" i="6"/>
  <c r="B117" i="6" s="1"/>
  <c r="C116" i="6"/>
  <c r="B116" i="6" s="1"/>
  <c r="C115" i="6"/>
  <c r="B115" i="6" s="1"/>
  <c r="C114" i="6"/>
  <c r="A114" i="6" s="1"/>
  <c r="C113" i="6"/>
  <c r="A113" i="6" s="1"/>
  <c r="C112" i="6"/>
  <c r="B112" i="6" s="1"/>
  <c r="C111" i="6"/>
  <c r="B111" i="6" s="1"/>
  <c r="C110" i="6"/>
  <c r="A110" i="6" s="1"/>
  <c r="C109" i="6"/>
  <c r="B109" i="6" s="1"/>
  <c r="C108" i="6"/>
  <c r="B108" i="6" s="1"/>
  <c r="C107" i="6"/>
  <c r="B107" i="6" s="1"/>
  <c r="C106" i="6"/>
  <c r="A106" i="6" s="1"/>
  <c r="C105" i="6"/>
  <c r="A105" i="6" s="1"/>
  <c r="C104" i="6"/>
  <c r="B104" i="6" s="1"/>
  <c r="C103" i="6"/>
  <c r="B103" i="6" s="1"/>
  <c r="C102" i="6"/>
  <c r="A102" i="6" s="1"/>
  <c r="C101" i="6"/>
  <c r="B101" i="6" s="1"/>
  <c r="C100" i="6"/>
  <c r="B100" i="6" s="1"/>
  <c r="C99" i="6"/>
  <c r="B99" i="6" s="1"/>
  <c r="C98" i="6"/>
  <c r="A98" i="6" s="1"/>
  <c r="C97" i="6"/>
  <c r="A97" i="6" s="1"/>
  <c r="C96" i="6"/>
  <c r="A96" i="6" s="1"/>
  <c r="C95" i="6"/>
  <c r="B95" i="6" s="1"/>
  <c r="C94" i="6"/>
  <c r="A94" i="6" s="1"/>
  <c r="C93" i="6"/>
  <c r="B93" i="6" s="1"/>
  <c r="C92" i="6"/>
  <c r="B92" i="6" s="1"/>
  <c r="C91" i="6"/>
  <c r="B91" i="6" s="1"/>
  <c r="C90" i="6"/>
  <c r="A90" i="6" s="1"/>
  <c r="C89" i="6"/>
  <c r="A89" i="6" s="1"/>
  <c r="C88" i="6"/>
  <c r="A88" i="6" s="1"/>
  <c r="C87" i="6"/>
  <c r="B87" i="6" s="1"/>
  <c r="C86" i="6"/>
  <c r="A86" i="6" s="1"/>
  <c r="C85" i="6"/>
  <c r="B85" i="6" s="1"/>
  <c r="C84" i="6"/>
  <c r="B84" i="6" s="1"/>
  <c r="C83" i="6"/>
  <c r="B83" i="6" s="1"/>
  <c r="C82" i="6"/>
  <c r="A82" i="6" s="1"/>
  <c r="C81" i="6"/>
  <c r="A81" i="6" s="1"/>
  <c r="C80" i="6"/>
  <c r="B80" i="6" s="1"/>
  <c r="C79" i="6"/>
  <c r="B79" i="6" s="1"/>
  <c r="C78" i="6"/>
  <c r="A78" i="6" s="1"/>
  <c r="C77" i="6"/>
  <c r="B77" i="6" s="1"/>
  <c r="C76" i="6"/>
  <c r="B76" i="6" s="1"/>
  <c r="C75" i="6"/>
  <c r="B75" i="6" s="1"/>
  <c r="C74" i="6"/>
  <c r="A74" i="6" s="1"/>
  <c r="C73" i="6"/>
  <c r="A73" i="6" s="1"/>
  <c r="C72" i="6"/>
  <c r="B72" i="6" s="1"/>
  <c r="C71" i="6"/>
  <c r="B71" i="6" s="1"/>
  <c r="C70" i="6"/>
  <c r="A70" i="6" s="1"/>
  <c r="C69" i="6"/>
  <c r="B69" i="6" s="1"/>
  <c r="C68" i="6"/>
  <c r="B68" i="6" s="1"/>
  <c r="C67" i="6"/>
  <c r="B67" i="6" s="1"/>
  <c r="C66" i="6"/>
  <c r="A66" i="6" s="1"/>
  <c r="C65" i="6"/>
  <c r="A65" i="6" s="1"/>
  <c r="C64" i="6"/>
  <c r="B64" i="6" s="1"/>
  <c r="C63" i="6"/>
  <c r="B63" i="6" s="1"/>
  <c r="C62" i="6"/>
  <c r="A62" i="6" s="1"/>
  <c r="C61" i="6"/>
  <c r="B61" i="6" s="1"/>
  <c r="C60" i="6"/>
  <c r="B60" i="6" s="1"/>
  <c r="C59" i="6"/>
  <c r="B59" i="6" s="1"/>
  <c r="C58" i="6"/>
  <c r="A58" i="6" s="1"/>
  <c r="C57" i="6"/>
  <c r="A57" i="6" s="1"/>
  <c r="C56" i="6"/>
  <c r="A56" i="6" s="1"/>
  <c r="C55" i="6"/>
  <c r="B55" i="6" s="1"/>
  <c r="C54" i="6"/>
  <c r="A54" i="6" s="1"/>
  <c r="C53" i="6"/>
  <c r="B53" i="6" s="1"/>
  <c r="C52" i="6"/>
  <c r="B52" i="6" s="1"/>
  <c r="C51" i="6"/>
  <c r="B51" i="6" s="1"/>
  <c r="C50" i="6"/>
  <c r="A50" i="6" s="1"/>
  <c r="C49" i="6"/>
  <c r="A49" i="6" s="1"/>
  <c r="C48" i="6"/>
  <c r="A48" i="6" s="1"/>
  <c r="C47" i="6"/>
  <c r="B47" i="6" s="1"/>
  <c r="C46" i="6"/>
  <c r="A46" i="6" s="1"/>
  <c r="C45" i="6"/>
  <c r="B45" i="6" s="1"/>
  <c r="C44" i="6"/>
  <c r="B44" i="6" s="1"/>
  <c r="C43" i="6"/>
  <c r="B43" i="6" s="1"/>
  <c r="C42" i="6"/>
  <c r="A42" i="6" s="1"/>
  <c r="C41" i="6"/>
  <c r="B41" i="6" s="1"/>
  <c r="C40" i="6"/>
  <c r="B40" i="6" s="1"/>
  <c r="C39" i="6"/>
  <c r="B39" i="6" s="1"/>
  <c r="C38" i="6"/>
  <c r="B38" i="6" s="1"/>
  <c r="C37" i="6"/>
  <c r="B37" i="6" s="1"/>
  <c r="C36" i="6"/>
  <c r="B36" i="6" s="1"/>
  <c r="C35" i="6"/>
  <c r="A35" i="6" s="1"/>
  <c r="C34" i="6"/>
  <c r="A34" i="6" s="1"/>
  <c r="C33" i="6"/>
  <c r="B33" i="6" s="1"/>
  <c r="C32" i="6"/>
  <c r="B32" i="6" s="1"/>
  <c r="C31" i="6"/>
  <c r="A31" i="6" s="1"/>
  <c r="C29" i="6"/>
  <c r="A29" i="6" s="1"/>
  <c r="C27" i="6"/>
  <c r="B27" i="6" s="1"/>
  <c r="C26" i="6"/>
  <c r="B26" i="6" s="1"/>
  <c r="C25" i="6"/>
  <c r="A25" i="6" s="1"/>
  <c r="C23" i="6"/>
  <c r="B23" i="6" s="1"/>
  <c r="C18" i="6"/>
  <c r="A18" i="6" s="1"/>
  <c r="C17" i="6"/>
  <c r="B17" i="6" s="1"/>
  <c r="C16" i="6"/>
  <c r="A16" i="6" s="1"/>
  <c r="C15" i="6"/>
  <c r="B15" i="6" s="1"/>
  <c r="C14" i="6"/>
  <c r="B14" i="6" s="1"/>
  <c r="C13" i="6"/>
  <c r="B13" i="6" s="1"/>
  <c r="C12" i="6"/>
  <c r="A12" i="6" s="1"/>
  <c r="C11" i="6"/>
  <c r="B11" i="6" s="1"/>
  <c r="C10" i="6"/>
  <c r="A10" i="6" s="1"/>
  <c r="U9" i="6"/>
  <c r="T9" i="6"/>
  <c r="S9" i="6"/>
  <c r="R9" i="6"/>
  <c r="Q9" i="6"/>
  <c r="P9" i="6"/>
  <c r="C9" i="6"/>
  <c r="B9" i="6" s="1"/>
  <c r="R322" i="6" l="1"/>
  <c r="U203" i="6"/>
  <c r="T203" i="6"/>
  <c r="B250" i="6"/>
  <c r="B148" i="6"/>
  <c r="A325" i="6"/>
  <c r="B196" i="6"/>
  <c r="A274" i="6"/>
  <c r="A307" i="6"/>
  <c r="A72" i="6"/>
  <c r="B282" i="6"/>
  <c r="B34" i="6"/>
  <c r="A92" i="6"/>
  <c r="A132" i="6"/>
  <c r="B164" i="6"/>
  <c r="A41" i="6"/>
  <c r="A104" i="6"/>
  <c r="A236" i="6"/>
  <c r="B70" i="6"/>
  <c r="B113" i="6"/>
  <c r="A116" i="6"/>
  <c r="B301" i="6"/>
  <c r="B311" i="6"/>
  <c r="B312" i="6"/>
  <c r="B317" i="6"/>
  <c r="A339" i="6"/>
  <c r="A33" i="6"/>
  <c r="A64" i="6"/>
  <c r="B94" i="6"/>
  <c r="A180" i="6"/>
  <c r="B272" i="6"/>
  <c r="B326" i="6"/>
  <c r="A373" i="6"/>
  <c r="B31" i="6"/>
  <c r="B89" i="6"/>
  <c r="B288" i="6"/>
  <c r="B240" i="6"/>
  <c r="A243" i="6"/>
  <c r="B314" i="6"/>
  <c r="A15" i="6"/>
  <c r="B49" i="6"/>
  <c r="B62" i="6"/>
  <c r="B102" i="6"/>
  <c r="A124" i="6"/>
  <c r="A140" i="6"/>
  <c r="A156" i="6"/>
  <c r="A172" i="6"/>
  <c r="A188" i="6"/>
  <c r="A284" i="6"/>
  <c r="A309" i="6"/>
  <c r="A315" i="6"/>
  <c r="A323" i="6"/>
  <c r="B57" i="6"/>
  <c r="A60" i="6"/>
  <c r="B81" i="6"/>
  <c r="A84" i="6"/>
  <c r="B96" i="6"/>
  <c r="A112" i="6"/>
  <c r="B248" i="6"/>
  <c r="B305" i="6"/>
  <c r="B306" i="6"/>
  <c r="B310" i="6"/>
  <c r="B336" i="6"/>
  <c r="B329" i="6"/>
  <c r="A334" i="6"/>
  <c r="A348" i="6"/>
  <c r="A372" i="6"/>
  <c r="B10" i="6"/>
  <c r="B46" i="6"/>
  <c r="B48" i="6"/>
  <c r="B54" i="6"/>
  <c r="B56" i="6"/>
  <c r="B73" i="6"/>
  <c r="A76" i="6"/>
  <c r="B86" i="6"/>
  <c r="B88" i="6"/>
  <c r="B105" i="6"/>
  <c r="A108" i="6"/>
  <c r="B118" i="6"/>
  <c r="B120" i="6"/>
  <c r="B128" i="6"/>
  <c r="B136" i="6"/>
  <c r="B144" i="6"/>
  <c r="B152" i="6"/>
  <c r="B160" i="6"/>
  <c r="B168" i="6"/>
  <c r="B176" i="6"/>
  <c r="B184" i="6"/>
  <c r="B192" i="6"/>
  <c r="B200" i="6"/>
  <c r="B230" i="6"/>
  <c r="B244" i="6"/>
  <c r="A245" i="6"/>
  <c r="A303" i="6"/>
  <c r="A313" i="6"/>
  <c r="A327" i="6"/>
  <c r="A365" i="6"/>
  <c r="B368" i="6"/>
  <c r="A369" i="6"/>
  <c r="B371" i="6"/>
  <c r="B363" i="6"/>
  <c r="B259" i="6"/>
  <c r="B298" i="6"/>
  <c r="R298" i="6"/>
  <c r="R299" i="6" s="1"/>
  <c r="B300" i="6"/>
  <c r="B308" i="6"/>
  <c r="B316" i="6"/>
  <c r="A319" i="6"/>
  <c r="A320" i="6"/>
  <c r="A333" i="6"/>
  <c r="A344" i="6"/>
  <c r="A362" i="6"/>
  <c r="B355" i="6"/>
  <c r="B374" i="6"/>
  <c r="A9" i="6"/>
  <c r="A11" i="6"/>
  <c r="A80" i="6"/>
  <c r="R222" i="6"/>
  <c r="A228" i="6"/>
  <c r="R228" i="6"/>
  <c r="A27" i="6"/>
  <c r="A38" i="6"/>
  <c r="A40" i="6"/>
  <c r="B25" i="6"/>
  <c r="B65" i="6"/>
  <c r="A68" i="6"/>
  <c r="B78" i="6"/>
  <c r="B97" i="6"/>
  <c r="A100" i="6"/>
  <c r="B110" i="6"/>
  <c r="B222" i="6"/>
  <c r="A223" i="6"/>
  <c r="B224" i="6"/>
  <c r="P203" i="6"/>
  <c r="B239" i="6"/>
  <c r="A266" i="6"/>
  <c r="A278" i="6"/>
  <c r="A367" i="6"/>
  <c r="A370" i="6"/>
  <c r="A361" i="6"/>
  <c r="Q203" i="6"/>
  <c r="B16" i="6"/>
  <c r="B18" i="6"/>
  <c r="B29" i="6"/>
  <c r="A43" i="6"/>
  <c r="A51" i="6"/>
  <c r="A59" i="6"/>
  <c r="A67" i="6"/>
  <c r="A75" i="6"/>
  <c r="A83" i="6"/>
  <c r="A91" i="6"/>
  <c r="A99" i="6"/>
  <c r="A107" i="6"/>
  <c r="A115" i="6"/>
  <c r="B121" i="6"/>
  <c r="B125" i="6"/>
  <c r="B129" i="6"/>
  <c r="B133" i="6"/>
  <c r="B137" i="6"/>
  <c r="B141" i="6"/>
  <c r="B145" i="6"/>
  <c r="B149" i="6"/>
  <c r="B153" i="6"/>
  <c r="B157" i="6"/>
  <c r="B161" i="6"/>
  <c r="B165" i="6"/>
  <c r="B169" i="6"/>
  <c r="B173" i="6"/>
  <c r="B177" i="6"/>
  <c r="B181" i="6"/>
  <c r="B185" i="6"/>
  <c r="B189" i="6"/>
  <c r="B193" i="6"/>
  <c r="B197" i="6"/>
  <c r="B201" i="6"/>
  <c r="B221" i="6"/>
  <c r="B232" i="6"/>
  <c r="A233" i="6"/>
  <c r="B238" i="6"/>
  <c r="A251" i="6"/>
  <c r="A286" i="6"/>
  <c r="B252" i="6"/>
  <c r="B271" i="6"/>
  <c r="A267" i="6"/>
  <c r="A276" i="6"/>
  <c r="B280" i="6"/>
  <c r="B281" i="6"/>
  <c r="B269" i="6"/>
  <c r="A14" i="6"/>
  <c r="A23" i="6"/>
  <c r="A37" i="6"/>
  <c r="A44" i="6"/>
  <c r="A246" i="6"/>
  <c r="A52" i="6"/>
  <c r="B12" i="6"/>
  <c r="B35" i="6"/>
  <c r="A123" i="6"/>
  <c r="A127" i="6"/>
  <c r="A131" i="6"/>
  <c r="A135" i="6"/>
  <c r="A139" i="6"/>
  <c r="A143" i="6"/>
  <c r="A147" i="6"/>
  <c r="A151" i="6"/>
  <c r="A155" i="6"/>
  <c r="A159" i="6"/>
  <c r="A163" i="6"/>
  <c r="A167" i="6"/>
  <c r="A171" i="6"/>
  <c r="A175" i="6"/>
  <c r="A179" i="6"/>
  <c r="A183" i="6"/>
  <c r="A187" i="6"/>
  <c r="A191" i="6"/>
  <c r="A195" i="6"/>
  <c r="A199" i="6"/>
  <c r="A203" i="6"/>
  <c r="B231" i="6"/>
  <c r="B247" i="6"/>
  <c r="A249" i="6"/>
  <c r="A290" i="6"/>
  <c r="B283" i="6"/>
  <c r="S203" i="6"/>
  <c r="A45" i="6"/>
  <c r="A53" i="6"/>
  <c r="A61" i="6"/>
  <c r="A69" i="6"/>
  <c r="A77" i="6"/>
  <c r="A85" i="6"/>
  <c r="A93" i="6"/>
  <c r="A101" i="6"/>
  <c r="A109" i="6"/>
  <c r="A117" i="6"/>
  <c r="B122" i="6"/>
  <c r="A122" i="6"/>
  <c r="B126" i="6"/>
  <c r="A126" i="6"/>
  <c r="B130" i="6"/>
  <c r="A130" i="6"/>
  <c r="B134" i="6"/>
  <c r="A134" i="6"/>
  <c r="B138" i="6"/>
  <c r="A138" i="6"/>
  <c r="B142" i="6"/>
  <c r="A142" i="6"/>
  <c r="B146" i="6"/>
  <c r="A146" i="6"/>
  <c r="B150" i="6"/>
  <c r="A150" i="6"/>
  <c r="B154" i="6"/>
  <c r="A154" i="6"/>
  <c r="B158" i="6"/>
  <c r="A158" i="6"/>
  <c r="B162" i="6"/>
  <c r="A162" i="6"/>
  <c r="B166" i="6"/>
  <c r="A166" i="6"/>
  <c r="B170" i="6"/>
  <c r="A170" i="6"/>
  <c r="B174" i="6"/>
  <c r="A174" i="6"/>
  <c r="B178" i="6"/>
  <c r="A178" i="6"/>
  <c r="B182" i="6"/>
  <c r="A182" i="6"/>
  <c r="B186" i="6"/>
  <c r="A186" i="6"/>
  <c r="B190" i="6"/>
  <c r="A190" i="6"/>
  <c r="B194" i="6"/>
  <c r="A194" i="6"/>
  <c r="B198" i="6"/>
  <c r="A198" i="6"/>
  <c r="B202" i="6"/>
  <c r="A202" i="6"/>
  <c r="K377" i="6"/>
  <c r="R221" i="6"/>
  <c r="R204" i="6"/>
  <c r="A13" i="6"/>
  <c r="A17" i="6"/>
  <c r="A26" i="6"/>
  <c r="A32" i="6"/>
  <c r="A36" i="6"/>
  <c r="A39" i="6"/>
  <c r="B42" i="6"/>
  <c r="A47" i="6"/>
  <c r="B50" i="6"/>
  <c r="A55" i="6"/>
  <c r="B58" i="6"/>
  <c r="A63" i="6"/>
  <c r="B66" i="6"/>
  <c r="A71" i="6"/>
  <c r="B74" i="6"/>
  <c r="A79" i="6"/>
  <c r="B82" i="6"/>
  <c r="A87" i="6"/>
  <c r="B90" i="6"/>
  <c r="A95" i="6"/>
  <c r="B98" i="6"/>
  <c r="A103" i="6"/>
  <c r="B106" i="6"/>
  <c r="A111" i="6"/>
  <c r="B114" i="6"/>
  <c r="A119" i="6"/>
  <c r="B204" i="6"/>
  <c r="A204" i="6"/>
  <c r="A237" i="6"/>
  <c r="A255" i="6"/>
  <c r="A242" i="6"/>
  <c r="A289" i="6"/>
  <c r="A263" i="6"/>
  <c r="A268" i="6"/>
  <c r="B279" i="6"/>
  <c r="B273" i="6"/>
  <c r="B299" i="6"/>
  <c r="B304" i="6"/>
  <c r="B324" i="6"/>
  <c r="A324" i="6"/>
  <c r="A235" i="6"/>
  <c r="B277" i="6"/>
  <c r="B302" i="6"/>
  <c r="B322" i="6"/>
  <c r="A322" i="6"/>
  <c r="A359" i="6"/>
  <c r="A357" i="6"/>
  <c r="A338" i="6"/>
  <c r="A340" i="6"/>
  <c r="A341" i="6"/>
  <c r="A345" i="6"/>
  <c r="A349" i="6"/>
  <c r="A350" i="6"/>
  <c r="A351" i="6"/>
  <c r="A353" i="6"/>
  <c r="A364" i="6"/>
  <c r="A366" i="6"/>
  <c r="J359" i="5"/>
  <c r="I359" i="5"/>
  <c r="E358" i="5"/>
  <c r="D358" i="5" s="1"/>
  <c r="C358" i="5"/>
  <c r="B358" i="5" s="1"/>
  <c r="E357" i="5"/>
  <c r="D357" i="5"/>
  <c r="C357" i="5"/>
  <c r="B357" i="5" s="1"/>
  <c r="E356" i="5"/>
  <c r="D356" i="5" s="1"/>
  <c r="C356" i="5"/>
  <c r="B356" i="5" s="1"/>
  <c r="A356" i="5"/>
  <c r="E355" i="5"/>
  <c r="D355" i="5" s="1"/>
  <c r="C355" i="5"/>
  <c r="B355" i="5"/>
  <c r="A355" i="5"/>
  <c r="E354" i="5"/>
  <c r="D354" i="5" s="1"/>
  <c r="C354" i="5"/>
  <c r="B354" i="5" s="1"/>
  <c r="E353" i="5"/>
  <c r="D353" i="5"/>
  <c r="C353" i="5"/>
  <c r="B353" i="5" s="1"/>
  <c r="E352" i="5"/>
  <c r="D352" i="5" s="1"/>
  <c r="C352" i="5"/>
  <c r="B352" i="5" s="1"/>
  <c r="A352" i="5"/>
  <c r="E351" i="5"/>
  <c r="D351" i="5" s="1"/>
  <c r="C351" i="5"/>
  <c r="B351" i="5"/>
  <c r="A351" i="5"/>
  <c r="E350" i="5"/>
  <c r="D350" i="5" s="1"/>
  <c r="C350" i="5"/>
  <c r="B350" i="5" s="1"/>
  <c r="E349" i="5"/>
  <c r="D349" i="5"/>
  <c r="C349" i="5"/>
  <c r="B349" i="5" s="1"/>
  <c r="E348" i="5"/>
  <c r="D348" i="5" s="1"/>
  <c r="C348" i="5"/>
  <c r="B348" i="5" s="1"/>
  <c r="A348" i="5"/>
  <c r="E347" i="5"/>
  <c r="D347" i="5" s="1"/>
  <c r="C347" i="5"/>
  <c r="B347" i="5"/>
  <c r="A347" i="5"/>
  <c r="E346" i="5"/>
  <c r="D346" i="5" s="1"/>
  <c r="C346" i="5"/>
  <c r="B346" i="5" s="1"/>
  <c r="E345" i="5"/>
  <c r="D345" i="5"/>
  <c r="C345" i="5"/>
  <c r="B345" i="5" s="1"/>
  <c r="E344" i="5"/>
  <c r="D344" i="5" s="1"/>
  <c r="C344" i="5"/>
  <c r="B344" i="5" s="1"/>
  <c r="A344" i="5"/>
  <c r="E343" i="5"/>
  <c r="D343" i="5" s="1"/>
  <c r="C343" i="5"/>
  <c r="B343" i="5"/>
  <c r="A343" i="5"/>
  <c r="E342" i="5"/>
  <c r="D342" i="5" s="1"/>
  <c r="C342" i="5"/>
  <c r="B342" i="5" s="1"/>
  <c r="E341" i="5"/>
  <c r="D341" i="5"/>
  <c r="C341" i="5"/>
  <c r="B341" i="5" s="1"/>
  <c r="E340" i="5"/>
  <c r="D340" i="5" s="1"/>
  <c r="C340" i="5"/>
  <c r="B340" i="5" s="1"/>
  <c r="A340" i="5"/>
  <c r="E339" i="5"/>
  <c r="D339" i="5" s="1"/>
  <c r="C339" i="5"/>
  <c r="B339" i="5"/>
  <c r="A339" i="5"/>
  <c r="E338" i="5"/>
  <c r="D338" i="5" s="1"/>
  <c r="C338" i="5"/>
  <c r="B338" i="5" s="1"/>
  <c r="E337" i="5"/>
  <c r="D337" i="5"/>
  <c r="C337" i="5"/>
  <c r="B337" i="5" s="1"/>
  <c r="E336" i="5"/>
  <c r="D336" i="5" s="1"/>
  <c r="C336" i="5"/>
  <c r="B336" i="5" s="1"/>
  <c r="A336" i="5"/>
  <c r="E335" i="5"/>
  <c r="D335" i="5" s="1"/>
  <c r="C335" i="5"/>
  <c r="B335" i="5"/>
  <c r="A335" i="5"/>
  <c r="E334" i="5"/>
  <c r="D334" i="5" s="1"/>
  <c r="C334" i="5"/>
  <c r="B334" i="5" s="1"/>
  <c r="E333" i="5"/>
  <c r="D333" i="5"/>
  <c r="C333" i="5"/>
  <c r="B333" i="5" s="1"/>
  <c r="E332" i="5"/>
  <c r="D332" i="5" s="1"/>
  <c r="C332" i="5"/>
  <c r="B332" i="5" s="1"/>
  <c r="A332" i="5"/>
  <c r="E331" i="5"/>
  <c r="D331" i="5" s="1"/>
  <c r="C331" i="5"/>
  <c r="B331" i="5"/>
  <c r="A331" i="5"/>
  <c r="E330" i="5"/>
  <c r="D330" i="5" s="1"/>
  <c r="C330" i="5"/>
  <c r="B330" i="5" s="1"/>
  <c r="E329" i="5"/>
  <c r="D329" i="5"/>
  <c r="C329" i="5"/>
  <c r="B329" i="5" s="1"/>
  <c r="E328" i="5"/>
  <c r="D328" i="5" s="1"/>
  <c r="C328" i="5"/>
  <c r="B328" i="5" s="1"/>
  <c r="A328" i="5"/>
  <c r="E327" i="5"/>
  <c r="D327" i="5" s="1"/>
  <c r="C327" i="5"/>
  <c r="B327" i="5"/>
  <c r="A327" i="5"/>
  <c r="E326" i="5"/>
  <c r="D326" i="5" s="1"/>
  <c r="C326" i="5"/>
  <c r="B326" i="5" s="1"/>
  <c r="E324" i="5"/>
  <c r="D324" i="5"/>
  <c r="C324" i="5"/>
  <c r="B324" i="5" s="1"/>
  <c r="E323" i="5"/>
  <c r="D323" i="5" s="1"/>
  <c r="C323" i="5"/>
  <c r="B323" i="5" s="1"/>
  <c r="A323" i="5"/>
  <c r="E322" i="5"/>
  <c r="D322" i="5" s="1"/>
  <c r="C322" i="5"/>
  <c r="B322" i="5"/>
  <c r="A322" i="5"/>
  <c r="E321" i="5"/>
  <c r="D321" i="5" s="1"/>
  <c r="C321" i="5"/>
  <c r="B321" i="5" s="1"/>
  <c r="E320" i="5"/>
  <c r="D320" i="5"/>
  <c r="C320" i="5"/>
  <c r="B320" i="5" s="1"/>
  <c r="E319" i="5"/>
  <c r="D319" i="5" s="1"/>
  <c r="C319" i="5"/>
  <c r="B319" i="5" s="1"/>
  <c r="A319" i="5"/>
  <c r="E318" i="5"/>
  <c r="D318" i="5" s="1"/>
  <c r="C318" i="5"/>
  <c r="B318" i="5"/>
  <c r="A318" i="5"/>
  <c r="E317" i="5"/>
  <c r="D317" i="5" s="1"/>
  <c r="C317" i="5"/>
  <c r="B317" i="5" s="1"/>
  <c r="E316" i="5"/>
  <c r="D316" i="5"/>
  <c r="C316" i="5"/>
  <c r="B316" i="5" s="1"/>
  <c r="E315" i="5"/>
  <c r="D315" i="5" s="1"/>
  <c r="C315" i="5"/>
  <c r="B315" i="5" s="1"/>
  <c r="A315" i="5"/>
  <c r="E314" i="5"/>
  <c r="D314" i="5" s="1"/>
  <c r="C314" i="5"/>
  <c r="B314" i="5"/>
  <c r="A314" i="5"/>
  <c r="E313" i="5"/>
  <c r="D313" i="5" s="1"/>
  <c r="C313" i="5"/>
  <c r="B313" i="5" s="1"/>
  <c r="E312" i="5"/>
  <c r="D312" i="5"/>
  <c r="C312" i="5"/>
  <c r="B312" i="5" s="1"/>
  <c r="E311" i="5"/>
  <c r="D311" i="5" s="1"/>
  <c r="C311" i="5"/>
  <c r="B311" i="5" s="1"/>
  <c r="A311" i="5"/>
  <c r="E310" i="5"/>
  <c r="D310" i="5" s="1"/>
  <c r="C310" i="5"/>
  <c r="B310" i="5"/>
  <c r="A310" i="5"/>
  <c r="E309" i="5"/>
  <c r="D309" i="5" s="1"/>
  <c r="C309" i="5"/>
  <c r="B309" i="5" s="1"/>
  <c r="E308" i="5"/>
  <c r="D308" i="5"/>
  <c r="C308" i="5"/>
  <c r="B308" i="5" s="1"/>
  <c r="E307" i="5"/>
  <c r="D307" i="5" s="1"/>
  <c r="C307" i="5"/>
  <c r="B307" i="5" s="1"/>
  <c r="A307" i="5"/>
  <c r="E306" i="5"/>
  <c r="D306" i="5" s="1"/>
  <c r="C306" i="5"/>
  <c r="B306" i="5"/>
  <c r="A306" i="5"/>
  <c r="E305" i="5"/>
  <c r="D305" i="5" s="1"/>
  <c r="C305" i="5"/>
  <c r="B305" i="5" s="1"/>
  <c r="E304" i="5"/>
  <c r="D304" i="5"/>
  <c r="C304" i="5"/>
  <c r="B304" i="5" s="1"/>
  <c r="E303" i="5"/>
  <c r="D303" i="5" s="1"/>
  <c r="C303" i="5"/>
  <c r="B303" i="5" s="1"/>
  <c r="A303" i="5"/>
  <c r="E302" i="5"/>
  <c r="D302" i="5" s="1"/>
  <c r="C302" i="5"/>
  <c r="B302" i="5"/>
  <c r="A302" i="5"/>
  <c r="E301" i="5"/>
  <c r="D301" i="5" s="1"/>
  <c r="C301" i="5"/>
  <c r="B301" i="5" s="1"/>
  <c r="E300" i="5"/>
  <c r="D300" i="5"/>
  <c r="C300" i="5"/>
  <c r="B300" i="5" s="1"/>
  <c r="E299" i="5"/>
  <c r="D299" i="5" s="1"/>
  <c r="C299" i="5"/>
  <c r="B299" i="5" s="1"/>
  <c r="A299" i="5"/>
  <c r="E298" i="5"/>
  <c r="D298" i="5" s="1"/>
  <c r="C298" i="5"/>
  <c r="B298" i="5"/>
  <c r="A298" i="5"/>
  <c r="E297" i="5"/>
  <c r="D297" i="5" s="1"/>
  <c r="C297" i="5"/>
  <c r="E296" i="5"/>
  <c r="D296" i="5"/>
  <c r="C296" i="5"/>
  <c r="B296" i="5" s="1"/>
  <c r="E295" i="5"/>
  <c r="D295" i="5" s="1"/>
  <c r="C295" i="5"/>
  <c r="B295" i="5" s="1"/>
  <c r="A295" i="5"/>
  <c r="E294" i="5"/>
  <c r="D294" i="5" s="1"/>
  <c r="C294" i="5"/>
  <c r="B294" i="5"/>
  <c r="A294" i="5"/>
  <c r="E293" i="5"/>
  <c r="D293" i="5" s="1"/>
  <c r="C293" i="5"/>
  <c r="E292" i="5"/>
  <c r="D292" i="5"/>
  <c r="C292" i="5"/>
  <c r="B292" i="5" s="1"/>
  <c r="E291" i="5"/>
  <c r="D291" i="5" s="1"/>
  <c r="C291" i="5"/>
  <c r="B291" i="5" s="1"/>
  <c r="A291" i="5"/>
  <c r="E290" i="5"/>
  <c r="D290" i="5" s="1"/>
  <c r="C290" i="5"/>
  <c r="B290" i="5"/>
  <c r="A290" i="5"/>
  <c r="E289" i="5"/>
  <c r="D289" i="5" s="1"/>
  <c r="C289" i="5"/>
  <c r="E288" i="5"/>
  <c r="D288" i="5"/>
  <c r="C288" i="5"/>
  <c r="B288" i="5" s="1"/>
  <c r="E287" i="5"/>
  <c r="D287" i="5" s="1"/>
  <c r="C287" i="5"/>
  <c r="B287" i="5" s="1"/>
  <c r="A287" i="5"/>
  <c r="E286" i="5"/>
  <c r="D286" i="5" s="1"/>
  <c r="C286" i="5"/>
  <c r="B286" i="5"/>
  <c r="A286" i="5"/>
  <c r="E285" i="5"/>
  <c r="D285" i="5" s="1"/>
  <c r="C285" i="5"/>
  <c r="E284" i="5"/>
  <c r="D284" i="5"/>
  <c r="C284" i="5"/>
  <c r="B284" i="5" s="1"/>
  <c r="E283" i="5"/>
  <c r="D283" i="5" s="1"/>
  <c r="C283" i="5"/>
  <c r="B283" i="5" s="1"/>
  <c r="A283" i="5"/>
  <c r="E282" i="5"/>
  <c r="D282" i="5" s="1"/>
  <c r="C282" i="5"/>
  <c r="B282" i="5"/>
  <c r="A282" i="5"/>
  <c r="E281" i="5"/>
  <c r="D281" i="5" s="1"/>
  <c r="C281" i="5"/>
  <c r="E280" i="5"/>
  <c r="D280" i="5"/>
  <c r="C280" i="5"/>
  <c r="B280" i="5" s="1"/>
  <c r="E279" i="5"/>
  <c r="D279" i="5" s="1"/>
  <c r="C279" i="5"/>
  <c r="B279" i="5" s="1"/>
  <c r="A279" i="5"/>
  <c r="E278" i="5"/>
  <c r="D278" i="5" s="1"/>
  <c r="C278" i="5"/>
  <c r="B278" i="5"/>
  <c r="A278" i="5"/>
  <c r="E277" i="5"/>
  <c r="D277" i="5" s="1"/>
  <c r="C277" i="5"/>
  <c r="E276" i="5"/>
  <c r="D276" i="5"/>
  <c r="C276" i="5"/>
  <c r="B276" i="5" s="1"/>
  <c r="E275" i="5"/>
  <c r="D275" i="5" s="1"/>
  <c r="C275" i="5"/>
  <c r="B275" i="5" s="1"/>
  <c r="A275" i="5"/>
  <c r="E274" i="5"/>
  <c r="D274" i="5" s="1"/>
  <c r="C274" i="5"/>
  <c r="B274" i="5"/>
  <c r="A274" i="5"/>
  <c r="E273" i="5"/>
  <c r="D273" i="5" s="1"/>
  <c r="C273" i="5"/>
  <c r="A273" i="5" s="1"/>
  <c r="E272" i="5"/>
  <c r="D272" i="5"/>
  <c r="C272" i="5"/>
  <c r="E271" i="5"/>
  <c r="D271" i="5" s="1"/>
  <c r="C271" i="5"/>
  <c r="B271" i="5" s="1"/>
  <c r="A271" i="5"/>
  <c r="E270" i="5"/>
  <c r="D270" i="5" s="1"/>
  <c r="C270" i="5"/>
  <c r="B270" i="5"/>
  <c r="A270" i="5"/>
  <c r="E269" i="5"/>
  <c r="D269" i="5" s="1"/>
  <c r="C269" i="5"/>
  <c r="A269" i="5" s="1"/>
  <c r="B269" i="5"/>
  <c r="E268" i="5"/>
  <c r="D268" i="5"/>
  <c r="C268" i="5"/>
  <c r="E267" i="5"/>
  <c r="D267" i="5" s="1"/>
  <c r="C267" i="5"/>
  <c r="B267" i="5" s="1"/>
  <c r="A267" i="5"/>
  <c r="E266" i="5"/>
  <c r="D266" i="5" s="1"/>
  <c r="C266" i="5"/>
  <c r="B266" i="5"/>
  <c r="A266" i="5"/>
  <c r="E265" i="5"/>
  <c r="D265" i="5" s="1"/>
  <c r="C265" i="5"/>
  <c r="A265" i="5" s="1"/>
  <c r="E264" i="5"/>
  <c r="D264" i="5"/>
  <c r="C264" i="5"/>
  <c r="E263" i="5"/>
  <c r="D263" i="5" s="1"/>
  <c r="C263" i="5"/>
  <c r="B263" i="5" s="1"/>
  <c r="A263" i="5"/>
  <c r="E262" i="5"/>
  <c r="D262" i="5" s="1"/>
  <c r="C262" i="5"/>
  <c r="B262" i="5"/>
  <c r="A262" i="5"/>
  <c r="E261" i="5"/>
  <c r="D261" i="5" s="1"/>
  <c r="C261" i="5"/>
  <c r="A261" i="5" s="1"/>
  <c r="B261" i="5"/>
  <c r="E260" i="5"/>
  <c r="D260" i="5"/>
  <c r="C260" i="5"/>
  <c r="E259" i="5"/>
  <c r="D259" i="5" s="1"/>
  <c r="C259" i="5"/>
  <c r="B259" i="5" s="1"/>
  <c r="A259" i="5"/>
  <c r="E258" i="5"/>
  <c r="D258" i="5" s="1"/>
  <c r="C258" i="5"/>
  <c r="B258" i="5"/>
  <c r="A258" i="5"/>
  <c r="E257" i="5"/>
  <c r="D257" i="5" s="1"/>
  <c r="C257" i="5"/>
  <c r="A257" i="5" s="1"/>
  <c r="E256" i="5"/>
  <c r="D256" i="5"/>
  <c r="C256" i="5"/>
  <c r="E255" i="5"/>
  <c r="D255" i="5" s="1"/>
  <c r="C255" i="5"/>
  <c r="B255" i="5" s="1"/>
  <c r="A255" i="5"/>
  <c r="E254" i="5"/>
  <c r="D254" i="5" s="1"/>
  <c r="C254" i="5"/>
  <c r="B254" i="5"/>
  <c r="A254" i="5"/>
  <c r="E253" i="5"/>
  <c r="D253" i="5" s="1"/>
  <c r="C253" i="5"/>
  <c r="A253" i="5" s="1"/>
  <c r="B253" i="5"/>
  <c r="E252" i="5"/>
  <c r="D252" i="5"/>
  <c r="C252" i="5"/>
  <c r="E251" i="5"/>
  <c r="D251" i="5" s="1"/>
  <c r="C251" i="5"/>
  <c r="B251" i="5" s="1"/>
  <c r="A251" i="5"/>
  <c r="E250" i="5"/>
  <c r="D250" i="5" s="1"/>
  <c r="C250" i="5"/>
  <c r="B250" i="5"/>
  <c r="A250" i="5"/>
  <c r="E249" i="5"/>
  <c r="D249" i="5" s="1"/>
  <c r="C249" i="5"/>
  <c r="B249" i="5" s="1"/>
  <c r="E248" i="5"/>
  <c r="D248" i="5"/>
  <c r="C248" i="5"/>
  <c r="A248" i="5" s="1"/>
  <c r="E247" i="5"/>
  <c r="D247" i="5" s="1"/>
  <c r="C247" i="5"/>
  <c r="B247" i="5" s="1"/>
  <c r="E246" i="5"/>
  <c r="D246" i="5" s="1"/>
  <c r="C246" i="5"/>
  <c r="B246" i="5" s="1"/>
  <c r="A246" i="5"/>
  <c r="E245" i="5"/>
  <c r="D245" i="5" s="1"/>
  <c r="C245" i="5"/>
  <c r="B245" i="5"/>
  <c r="A245" i="5"/>
  <c r="E244" i="5"/>
  <c r="D244" i="5" s="1"/>
  <c r="C244" i="5"/>
  <c r="E243" i="5"/>
  <c r="D243" i="5"/>
  <c r="C243" i="5"/>
  <c r="B243" i="5" s="1"/>
  <c r="E242" i="5"/>
  <c r="D242" i="5" s="1"/>
  <c r="C242" i="5"/>
  <c r="B242" i="5" s="1"/>
  <c r="A242" i="5"/>
  <c r="E241" i="5"/>
  <c r="D241" i="5" s="1"/>
  <c r="C241" i="5"/>
  <c r="B241" i="5"/>
  <c r="A241" i="5"/>
  <c r="E240" i="5"/>
  <c r="D240" i="5" s="1"/>
  <c r="C240" i="5"/>
  <c r="E239" i="5"/>
  <c r="D239" i="5"/>
  <c r="C239" i="5"/>
  <c r="B239" i="5" s="1"/>
  <c r="E238" i="5"/>
  <c r="D238" i="5" s="1"/>
  <c r="C238" i="5"/>
  <c r="B238" i="5" s="1"/>
  <c r="A238" i="5"/>
  <c r="E237" i="5"/>
  <c r="D237" i="5" s="1"/>
  <c r="C237" i="5"/>
  <c r="B237" i="5"/>
  <c r="A237" i="5"/>
  <c r="E236" i="5"/>
  <c r="D236" i="5" s="1"/>
  <c r="C236" i="5"/>
  <c r="E235" i="5"/>
  <c r="D235" i="5"/>
  <c r="C235" i="5"/>
  <c r="B235" i="5" s="1"/>
  <c r="E234" i="5"/>
  <c r="D234" i="5" s="1"/>
  <c r="C234" i="5"/>
  <c r="B234" i="5" s="1"/>
  <c r="A234" i="5"/>
  <c r="E233" i="5"/>
  <c r="D233" i="5" s="1"/>
  <c r="C233" i="5"/>
  <c r="B233" i="5"/>
  <c r="A233" i="5"/>
  <c r="E232" i="5"/>
  <c r="D232" i="5" s="1"/>
  <c r="C232" i="5"/>
  <c r="E231" i="5"/>
  <c r="D231" i="5"/>
  <c r="C231" i="5"/>
  <c r="B231" i="5" s="1"/>
  <c r="E230" i="5"/>
  <c r="D230" i="5" s="1"/>
  <c r="C230" i="5"/>
  <c r="B230" i="5" s="1"/>
  <c r="A230" i="5"/>
  <c r="E229" i="5"/>
  <c r="D229" i="5" s="1"/>
  <c r="C229" i="5"/>
  <c r="B229" i="5"/>
  <c r="A229" i="5"/>
  <c r="E228" i="5"/>
  <c r="D228" i="5" s="1"/>
  <c r="C228" i="5"/>
  <c r="E227" i="5"/>
  <c r="D227" i="5"/>
  <c r="C227" i="5"/>
  <c r="B227" i="5" s="1"/>
  <c r="E226" i="5"/>
  <c r="D226" i="5" s="1"/>
  <c r="C226" i="5"/>
  <c r="B226" i="5" s="1"/>
  <c r="A226" i="5"/>
  <c r="E225" i="5"/>
  <c r="D225" i="5" s="1"/>
  <c r="C225" i="5"/>
  <c r="B225" i="5"/>
  <c r="A225" i="5"/>
  <c r="E224" i="5"/>
  <c r="D224" i="5" s="1"/>
  <c r="C224" i="5"/>
  <c r="E223" i="5"/>
  <c r="D223" i="5"/>
  <c r="C223" i="5"/>
  <c r="B223" i="5" s="1"/>
  <c r="C209" i="5"/>
  <c r="C208" i="5"/>
  <c r="B208" i="5"/>
  <c r="A208" i="5"/>
  <c r="C207" i="5"/>
  <c r="B207" i="5" s="1"/>
  <c r="A207" i="5"/>
  <c r="C206" i="5"/>
  <c r="B206" i="5" s="1"/>
  <c r="C205" i="5"/>
  <c r="C204" i="5"/>
  <c r="B204" i="5"/>
  <c r="A204" i="5"/>
  <c r="C203" i="5"/>
  <c r="B203" i="5" s="1"/>
  <c r="A203" i="5"/>
  <c r="C201" i="5"/>
  <c r="B201" i="5" s="1"/>
  <c r="C200" i="5"/>
  <c r="C199" i="5"/>
  <c r="B199" i="5"/>
  <c r="A199" i="5"/>
  <c r="C198" i="5"/>
  <c r="B198" i="5" s="1"/>
  <c r="A198" i="5"/>
  <c r="C197" i="5"/>
  <c r="B197" i="5" s="1"/>
  <c r="C195" i="5"/>
  <c r="C192" i="5"/>
  <c r="B192" i="5"/>
  <c r="A192" i="5"/>
  <c r="C190" i="5"/>
  <c r="B190" i="5" s="1"/>
  <c r="A190" i="5"/>
  <c r="C189" i="5"/>
  <c r="C186" i="5"/>
  <c r="A186" i="5" s="1"/>
  <c r="C185" i="5"/>
  <c r="B185" i="5"/>
  <c r="A185" i="5"/>
  <c r="C183" i="5"/>
  <c r="B183" i="5" s="1"/>
  <c r="A183" i="5"/>
  <c r="C182" i="5"/>
  <c r="C181" i="5"/>
  <c r="A181" i="5" s="1"/>
  <c r="C180" i="5"/>
  <c r="B180" i="5"/>
  <c r="A180" i="5"/>
  <c r="C179" i="5"/>
  <c r="B179" i="5" s="1"/>
  <c r="A179" i="5"/>
  <c r="C178" i="5"/>
  <c r="C176" i="5"/>
  <c r="A176" i="5" s="1"/>
  <c r="C175" i="5"/>
  <c r="B175" i="5"/>
  <c r="A175" i="5"/>
  <c r="C172" i="5"/>
  <c r="B172" i="5" s="1"/>
  <c r="A172" i="5"/>
  <c r="C171" i="5"/>
  <c r="C170" i="5"/>
  <c r="A170" i="5" s="1"/>
  <c r="C169" i="5"/>
  <c r="B169" i="5"/>
  <c r="A169" i="5"/>
  <c r="C168" i="5"/>
  <c r="B168" i="5" s="1"/>
  <c r="A168" i="5"/>
  <c r="C167" i="5"/>
  <c r="C166" i="5"/>
  <c r="A166" i="5" s="1"/>
  <c r="C165" i="5"/>
  <c r="B165" i="5"/>
  <c r="A165" i="5"/>
  <c r="C164" i="5"/>
  <c r="B164" i="5" s="1"/>
  <c r="A164" i="5"/>
  <c r="C163" i="5"/>
  <c r="C162" i="5"/>
  <c r="A162" i="5" s="1"/>
  <c r="C161" i="5"/>
  <c r="B161" i="5"/>
  <c r="A161" i="5"/>
  <c r="C160" i="5"/>
  <c r="B160" i="5" s="1"/>
  <c r="A160" i="5"/>
  <c r="C159" i="5"/>
  <c r="C153" i="5"/>
  <c r="A153" i="5" s="1"/>
  <c r="C150" i="5"/>
  <c r="B150" i="5"/>
  <c r="A150" i="5"/>
  <c r="C149" i="5"/>
  <c r="B149" i="5" s="1"/>
  <c r="A149" i="5"/>
  <c r="C147" i="5"/>
  <c r="C146" i="5"/>
  <c r="A146" i="5" s="1"/>
  <c r="C145" i="5"/>
  <c r="B145" i="5"/>
  <c r="A145" i="5"/>
  <c r="C143" i="5"/>
  <c r="B143" i="5" s="1"/>
  <c r="A143" i="5"/>
  <c r="C139" i="5"/>
  <c r="C138" i="5"/>
  <c r="A138" i="5" s="1"/>
  <c r="C137" i="5"/>
  <c r="B137" i="5"/>
  <c r="A137" i="5"/>
  <c r="C136" i="5"/>
  <c r="B136" i="5" s="1"/>
  <c r="A136" i="5"/>
  <c r="C135" i="5"/>
  <c r="C131" i="5"/>
  <c r="A131" i="5" s="1"/>
  <c r="C130" i="5"/>
  <c r="B130" i="5"/>
  <c r="A130" i="5"/>
  <c r="C129" i="5"/>
  <c r="B129" i="5" s="1"/>
  <c r="A129" i="5"/>
  <c r="C128" i="5"/>
  <c r="C127" i="5"/>
  <c r="A127" i="5" s="1"/>
  <c r="C126" i="5"/>
  <c r="B126" i="5"/>
  <c r="A126" i="5"/>
  <c r="C125" i="5"/>
  <c r="B125" i="5" s="1"/>
  <c r="A125" i="5"/>
  <c r="C124" i="5"/>
  <c r="C123" i="5"/>
  <c r="A123" i="5" s="1"/>
  <c r="C118" i="5"/>
  <c r="B118" i="5"/>
  <c r="A118" i="5"/>
  <c r="C117" i="5"/>
  <c r="B117" i="5" s="1"/>
  <c r="A117" i="5"/>
  <c r="C116" i="5"/>
  <c r="C115" i="5"/>
  <c r="A115" i="5" s="1"/>
  <c r="C114" i="5"/>
  <c r="B114" i="5"/>
  <c r="A114" i="5"/>
  <c r="C113" i="5"/>
  <c r="B113" i="5" s="1"/>
  <c r="A113" i="5"/>
  <c r="C112" i="5"/>
  <c r="A112" i="5" s="1"/>
  <c r="B112" i="5"/>
  <c r="C111" i="5"/>
  <c r="B111" i="5"/>
  <c r="A111" i="5"/>
  <c r="C110" i="5"/>
  <c r="B110" i="5"/>
  <c r="A110" i="5"/>
  <c r="C108" i="5"/>
  <c r="B108" i="5" s="1"/>
  <c r="A108" i="5"/>
  <c r="C107" i="5"/>
  <c r="A107" i="5" s="1"/>
  <c r="B107" i="5"/>
  <c r="K106" i="5"/>
  <c r="C106" i="5"/>
  <c r="A106" i="5" s="1"/>
  <c r="C104" i="5"/>
  <c r="A104" i="5" s="1"/>
  <c r="C103" i="5"/>
  <c r="B103" i="5"/>
  <c r="A103" i="5"/>
  <c r="C102" i="5"/>
  <c r="B102" i="5" s="1"/>
  <c r="C101" i="5"/>
  <c r="A101" i="5" s="1"/>
  <c r="C100" i="5"/>
  <c r="B100" i="5" s="1"/>
  <c r="A100" i="5"/>
  <c r="C99" i="5"/>
  <c r="B99" i="5"/>
  <c r="A99" i="5"/>
  <c r="C98" i="5"/>
  <c r="B98" i="5" s="1"/>
  <c r="C97" i="5"/>
  <c r="A97" i="5" s="1"/>
  <c r="C96" i="5"/>
  <c r="A96" i="5" s="1"/>
  <c r="C94" i="5"/>
  <c r="B94" i="5"/>
  <c r="A94" i="5"/>
  <c r="C93" i="5"/>
  <c r="B93" i="5" s="1"/>
  <c r="C92" i="5"/>
  <c r="A92" i="5" s="1"/>
  <c r="C91" i="5"/>
  <c r="B91" i="5" s="1"/>
  <c r="A91" i="5"/>
  <c r="C90" i="5"/>
  <c r="B90" i="5"/>
  <c r="A90" i="5"/>
  <c r="C89" i="5"/>
  <c r="B89" i="5" s="1"/>
  <c r="C87" i="5"/>
  <c r="A87" i="5" s="1"/>
  <c r="C86" i="5"/>
  <c r="A86" i="5" s="1"/>
  <c r="C85" i="5"/>
  <c r="B85" i="5"/>
  <c r="A85" i="5"/>
  <c r="L84" i="5"/>
  <c r="R11" i="5" s="1"/>
  <c r="C84" i="5"/>
  <c r="B84" i="5"/>
  <c r="A84" i="5"/>
  <c r="C82" i="5"/>
  <c r="B82" i="5" s="1"/>
  <c r="C81" i="5"/>
  <c r="A81" i="5" s="1"/>
  <c r="C80" i="5"/>
  <c r="B80" i="5" s="1"/>
  <c r="A80" i="5"/>
  <c r="C79" i="5"/>
  <c r="B79" i="5"/>
  <c r="A79" i="5"/>
  <c r="C78" i="5"/>
  <c r="B78" i="5" s="1"/>
  <c r="C77" i="5"/>
  <c r="A77" i="5" s="1"/>
  <c r="C76" i="5"/>
  <c r="A76" i="5" s="1"/>
  <c r="C75" i="5"/>
  <c r="B75" i="5"/>
  <c r="A75" i="5"/>
  <c r="C74" i="5"/>
  <c r="B74" i="5" s="1"/>
  <c r="C73" i="5"/>
  <c r="A73" i="5" s="1"/>
  <c r="C72" i="5"/>
  <c r="B72" i="5" s="1"/>
  <c r="A72" i="5"/>
  <c r="C71" i="5"/>
  <c r="B71" i="5"/>
  <c r="A71" i="5"/>
  <c r="C70" i="5"/>
  <c r="B70" i="5" s="1"/>
  <c r="C69" i="5"/>
  <c r="A69" i="5" s="1"/>
  <c r="C68" i="5"/>
  <c r="A68" i="5" s="1"/>
  <c r="C67" i="5"/>
  <c r="B67" i="5"/>
  <c r="A67" i="5"/>
  <c r="C66" i="5"/>
  <c r="B66" i="5" s="1"/>
  <c r="C65" i="5"/>
  <c r="A65" i="5" s="1"/>
  <c r="C64" i="5"/>
  <c r="B64" i="5" s="1"/>
  <c r="A64" i="5"/>
  <c r="C63" i="5"/>
  <c r="B63" i="5"/>
  <c r="A63" i="5"/>
  <c r="C62" i="5"/>
  <c r="B62" i="5" s="1"/>
  <c r="C61" i="5"/>
  <c r="A61" i="5" s="1"/>
  <c r="C60" i="5"/>
  <c r="A60" i="5" s="1"/>
  <c r="C59" i="5"/>
  <c r="B59" i="5"/>
  <c r="A59" i="5"/>
  <c r="C58" i="5"/>
  <c r="B58" i="5" s="1"/>
  <c r="C57" i="5"/>
  <c r="A57" i="5" s="1"/>
  <c r="C56" i="5"/>
  <c r="B56" i="5" s="1"/>
  <c r="A56" i="5"/>
  <c r="C55" i="5"/>
  <c r="B55" i="5"/>
  <c r="A55" i="5"/>
  <c r="C54" i="5"/>
  <c r="B54" i="5" s="1"/>
  <c r="C53" i="5"/>
  <c r="B53" i="5" s="1"/>
  <c r="A53" i="5"/>
  <c r="C52" i="5"/>
  <c r="A52" i="5" s="1"/>
  <c r="B52" i="5"/>
  <c r="C51" i="5"/>
  <c r="B51" i="5" s="1"/>
  <c r="C50" i="5"/>
  <c r="B50" i="5"/>
  <c r="A50" i="5"/>
  <c r="C49" i="5"/>
  <c r="B49" i="5" s="1"/>
  <c r="A49" i="5"/>
  <c r="C48" i="5"/>
  <c r="A48" i="5" s="1"/>
  <c r="B48" i="5"/>
  <c r="C47" i="5"/>
  <c r="B47" i="5" s="1"/>
  <c r="N46" i="5"/>
  <c r="M46" i="5"/>
  <c r="L46" i="5"/>
  <c r="C46" i="5"/>
  <c r="B46" i="5" s="1"/>
  <c r="A46" i="5"/>
  <c r="C44" i="5"/>
  <c r="A44" i="5" s="1"/>
  <c r="B44" i="5"/>
  <c r="C43" i="5"/>
  <c r="B43" i="5" s="1"/>
  <c r="C42" i="5"/>
  <c r="B42" i="5"/>
  <c r="A42" i="5"/>
  <c r="C41" i="5"/>
  <c r="B41" i="5" s="1"/>
  <c r="A41" i="5"/>
  <c r="K40" i="5"/>
  <c r="K359" i="5" s="1"/>
  <c r="C40" i="5"/>
  <c r="B40" i="5" s="1"/>
  <c r="A40" i="5"/>
  <c r="C35" i="5"/>
  <c r="A35" i="5" s="1"/>
  <c r="B35" i="5"/>
  <c r="C34" i="5"/>
  <c r="A34" i="5" s="1"/>
  <c r="C33" i="5"/>
  <c r="B33" i="5"/>
  <c r="A33" i="5"/>
  <c r="C31" i="5"/>
  <c r="B31" i="5" s="1"/>
  <c r="A31" i="5"/>
  <c r="C29" i="5"/>
  <c r="A29" i="5" s="1"/>
  <c r="B29" i="5"/>
  <c r="C27" i="5"/>
  <c r="A27" i="5" s="1"/>
  <c r="N26" i="5"/>
  <c r="N359" i="5" s="1"/>
  <c r="M26" i="5"/>
  <c r="M359" i="5" s="1"/>
  <c r="C25" i="5"/>
  <c r="A25" i="5" s="1"/>
  <c r="B25" i="5"/>
  <c r="C20" i="5"/>
  <c r="B20" i="5" s="1"/>
  <c r="C19" i="5"/>
  <c r="B19" i="5"/>
  <c r="A19" i="5"/>
  <c r="C18" i="5"/>
  <c r="B18" i="5" s="1"/>
  <c r="A18" i="5"/>
  <c r="C17" i="5"/>
  <c r="A17" i="5" s="1"/>
  <c r="B17" i="5"/>
  <c r="C16" i="5"/>
  <c r="B16" i="5" s="1"/>
  <c r="C15" i="5"/>
  <c r="B15" i="5"/>
  <c r="A15" i="5"/>
  <c r="C14" i="5"/>
  <c r="B14" i="5" s="1"/>
  <c r="A14" i="5"/>
  <c r="C13" i="5"/>
  <c r="A13" i="5" s="1"/>
  <c r="B13" i="5"/>
  <c r="C12" i="5"/>
  <c r="B12" i="5" s="1"/>
  <c r="U11" i="5"/>
  <c r="T11" i="5"/>
  <c r="Q11" i="5"/>
  <c r="P11" i="5"/>
  <c r="V11" i="5" s="1"/>
  <c r="O11" i="5"/>
  <c r="C11" i="5"/>
  <c r="B11" i="5"/>
  <c r="A11" i="5"/>
  <c r="R203" i="6" l="1"/>
  <c r="A200" i="5"/>
  <c r="B200" i="5"/>
  <c r="S11" i="5"/>
  <c r="A12" i="5"/>
  <c r="A16" i="5"/>
  <c r="A20" i="5"/>
  <c r="A43" i="5"/>
  <c r="A47" i="5"/>
  <c r="A51" i="5"/>
  <c r="B27" i="5"/>
  <c r="B34" i="5"/>
  <c r="L359" i="5"/>
  <c r="A54" i="5"/>
  <c r="B57" i="5"/>
  <c r="B60" i="5"/>
  <c r="A62" i="5"/>
  <c r="B65" i="5"/>
  <c r="B68" i="5"/>
  <c r="A70" i="5"/>
  <c r="B73" i="5"/>
  <c r="B76" i="5"/>
  <c r="A78" i="5"/>
  <c r="B81" i="5"/>
  <c r="B86" i="5"/>
  <c r="A89" i="5"/>
  <c r="B92" i="5"/>
  <c r="B96" i="5"/>
  <c r="A98" i="5"/>
  <c r="B101" i="5"/>
  <c r="B104" i="5"/>
  <c r="B116" i="5"/>
  <c r="A116" i="5"/>
  <c r="B124" i="5"/>
  <c r="A124" i="5"/>
  <c r="B128" i="5"/>
  <c r="A128" i="5"/>
  <c r="B135" i="5"/>
  <c r="A135" i="5"/>
  <c r="B139" i="5"/>
  <c r="A139" i="5"/>
  <c r="B147" i="5"/>
  <c r="A147" i="5"/>
  <c r="B159" i="5"/>
  <c r="A159" i="5"/>
  <c r="B163" i="5"/>
  <c r="A163" i="5"/>
  <c r="B167" i="5"/>
  <c r="A167" i="5"/>
  <c r="B171" i="5"/>
  <c r="A171" i="5"/>
  <c r="B178" i="5"/>
  <c r="A178" i="5"/>
  <c r="B182" i="5"/>
  <c r="A182" i="5"/>
  <c r="B189" i="5"/>
  <c r="A189" i="5"/>
  <c r="A205" i="5"/>
  <c r="B205" i="5"/>
  <c r="A58" i="5"/>
  <c r="B61" i="5"/>
  <c r="A66" i="5"/>
  <c r="B69" i="5"/>
  <c r="A74" i="5"/>
  <c r="B77" i="5"/>
  <c r="A82" i="5"/>
  <c r="B87" i="5"/>
  <c r="A93" i="5"/>
  <c r="B97" i="5"/>
  <c r="A102" i="5"/>
  <c r="B106" i="5"/>
  <c r="B115" i="5"/>
  <c r="B123" i="5"/>
  <c r="B127" i="5"/>
  <c r="B131" i="5"/>
  <c r="B138" i="5"/>
  <c r="B146" i="5"/>
  <c r="B153" i="5"/>
  <c r="B162" i="5"/>
  <c r="B166" i="5"/>
  <c r="B170" i="5"/>
  <c r="B176" i="5"/>
  <c r="B181" i="5"/>
  <c r="B186" i="5"/>
  <c r="A195" i="5"/>
  <c r="B195" i="5"/>
  <c r="A209" i="5"/>
  <c r="B209" i="5"/>
  <c r="A224" i="5"/>
  <c r="B224" i="5"/>
  <c r="A228" i="5"/>
  <c r="B228" i="5"/>
  <c r="A232" i="5"/>
  <c r="B232" i="5"/>
  <c r="A236" i="5"/>
  <c r="B236" i="5"/>
  <c r="A240" i="5"/>
  <c r="B240" i="5"/>
  <c r="A244" i="5"/>
  <c r="B244" i="5"/>
  <c r="B256" i="5"/>
  <c r="A256" i="5"/>
  <c r="B264" i="5"/>
  <c r="A264" i="5"/>
  <c r="B272" i="5"/>
  <c r="A272" i="5"/>
  <c r="B277" i="5"/>
  <c r="A277" i="5"/>
  <c r="B281" i="5"/>
  <c r="A281" i="5"/>
  <c r="B285" i="5"/>
  <c r="A285" i="5"/>
  <c r="B289" i="5"/>
  <c r="A289" i="5"/>
  <c r="B293" i="5"/>
  <c r="A293" i="5"/>
  <c r="B297" i="5"/>
  <c r="A297" i="5"/>
  <c r="A197" i="5"/>
  <c r="A201" i="5"/>
  <c r="A206" i="5"/>
  <c r="A223" i="5"/>
  <c r="A227" i="5"/>
  <c r="A231" i="5"/>
  <c r="A235" i="5"/>
  <c r="A239" i="5"/>
  <c r="A243" i="5"/>
  <c r="A247" i="5"/>
  <c r="B248" i="5"/>
  <c r="A249" i="5"/>
  <c r="B252" i="5"/>
  <c r="A252" i="5"/>
  <c r="B260" i="5"/>
  <c r="A260" i="5"/>
  <c r="B268" i="5"/>
  <c r="A268" i="5"/>
  <c r="B257" i="5"/>
  <c r="B265" i="5"/>
  <c r="B273" i="5"/>
  <c r="A276" i="5"/>
  <c r="A280" i="5"/>
  <c r="A284" i="5"/>
  <c r="A288" i="5"/>
  <c r="A292" i="5"/>
  <c r="A296" i="5"/>
  <c r="A300" i="5"/>
  <c r="A304" i="5"/>
  <c r="A308" i="5"/>
  <c r="A312" i="5"/>
  <c r="A316" i="5"/>
  <c r="A320" i="5"/>
  <c r="A324" i="5"/>
  <c r="A329" i="5"/>
  <c r="A333" i="5"/>
  <c r="A337" i="5"/>
  <c r="A341" i="5"/>
  <c r="A345" i="5"/>
  <c r="A349" i="5"/>
  <c r="A353" i="5"/>
  <c r="A357" i="5"/>
  <c r="A301" i="5"/>
  <c r="A305" i="5"/>
  <c r="A309" i="5"/>
  <c r="A313" i="5"/>
  <c r="A317" i="5"/>
  <c r="A321" i="5"/>
  <c r="A326" i="5"/>
  <c r="A330" i="5"/>
  <c r="A334" i="5"/>
  <c r="A338" i="5"/>
  <c r="A342" i="5"/>
  <c r="A346" i="5"/>
  <c r="A350" i="5"/>
  <c r="A354" i="5"/>
  <c r="A358" i="5"/>
  <c r="P337" i="3"/>
  <c r="Q337" i="3"/>
  <c r="R337" i="3"/>
  <c r="S337" i="3"/>
  <c r="T337" i="3"/>
  <c r="O337" i="3"/>
  <c r="P314" i="3"/>
  <c r="Q314" i="3"/>
  <c r="R314" i="3"/>
  <c r="S314" i="3"/>
  <c r="T314" i="3"/>
  <c r="P313" i="3"/>
  <c r="Q313" i="3"/>
  <c r="R313" i="3"/>
  <c r="S313" i="3"/>
  <c r="T313" i="3"/>
  <c r="O313" i="3"/>
  <c r="T228" i="3"/>
  <c r="P228" i="3"/>
  <c r="Q228" i="3"/>
  <c r="R228" i="3"/>
  <c r="S228" i="3"/>
  <c r="O228" i="3"/>
  <c r="T221" i="3"/>
  <c r="S221" i="3"/>
  <c r="R221" i="3"/>
  <c r="P221" i="3"/>
  <c r="Q221" i="3"/>
  <c r="O221" i="3"/>
  <c r="K222" i="3"/>
  <c r="K223" i="3"/>
  <c r="K224" i="3"/>
  <c r="K225" i="3"/>
  <c r="K226" i="3"/>
  <c r="K227" i="3"/>
  <c r="K228" i="3"/>
  <c r="K229" i="3"/>
  <c r="K230" i="3"/>
  <c r="K231" i="3"/>
  <c r="K232" i="3"/>
  <c r="K233" i="3"/>
  <c r="K234" i="3"/>
  <c r="K235" i="3"/>
  <c r="K236" i="3"/>
  <c r="K237" i="3"/>
  <c r="K238" i="3"/>
  <c r="K239" i="3"/>
  <c r="K240" i="3"/>
  <c r="K241" i="3"/>
  <c r="K242" i="3"/>
  <c r="K243" i="3"/>
  <c r="K244" i="3"/>
  <c r="K245" i="3"/>
  <c r="K246" i="3"/>
  <c r="K247" i="3"/>
  <c r="K248" i="3"/>
  <c r="K249" i="3"/>
  <c r="K250" i="3"/>
  <c r="K251" i="3"/>
  <c r="K252" i="3"/>
  <c r="K253" i="3"/>
  <c r="K254" i="3"/>
  <c r="K255" i="3"/>
  <c r="K256" i="3"/>
  <c r="K257" i="3"/>
  <c r="K258" i="3"/>
  <c r="K259" i="3"/>
  <c r="K260" i="3"/>
  <c r="K261" i="3"/>
  <c r="K262" i="3"/>
  <c r="K263" i="3"/>
  <c r="K264" i="3"/>
  <c r="K265" i="3"/>
  <c r="K266" i="3"/>
  <c r="K267" i="3"/>
  <c r="K268" i="3"/>
  <c r="K269" i="3"/>
  <c r="K270" i="3"/>
  <c r="K271" i="3"/>
  <c r="K272" i="3"/>
  <c r="K273" i="3"/>
  <c r="K274" i="3"/>
  <c r="K275" i="3"/>
  <c r="K276" i="3"/>
  <c r="K277" i="3"/>
  <c r="K278" i="3"/>
  <c r="K279" i="3"/>
  <c r="K280" i="3"/>
  <c r="K281" i="3"/>
  <c r="K282" i="3"/>
  <c r="K283" i="3"/>
  <c r="K284" i="3"/>
  <c r="K285" i="3"/>
  <c r="K286" i="3"/>
  <c r="K287" i="3"/>
  <c r="K288" i="3"/>
  <c r="K289" i="3"/>
  <c r="K290" i="3"/>
  <c r="K291" i="3"/>
  <c r="K292" i="3"/>
  <c r="K293" i="3"/>
  <c r="K294" i="3"/>
  <c r="K295" i="3"/>
  <c r="K296" i="3"/>
  <c r="K297" i="3"/>
  <c r="K298" i="3"/>
  <c r="K299" i="3"/>
  <c r="K300" i="3"/>
  <c r="K301" i="3"/>
  <c r="K302" i="3"/>
  <c r="K303" i="3"/>
  <c r="K304" i="3"/>
  <c r="K305" i="3"/>
  <c r="K306" i="3"/>
  <c r="K307" i="3"/>
  <c r="K308" i="3"/>
  <c r="K309" i="3"/>
  <c r="K310" i="3"/>
  <c r="K311" i="3"/>
  <c r="K312" i="3"/>
  <c r="K313" i="3"/>
  <c r="K314" i="3"/>
  <c r="K315" i="3"/>
  <c r="K316" i="3"/>
  <c r="K317" i="3"/>
  <c r="K318" i="3"/>
  <c r="K319" i="3"/>
  <c r="K320" i="3"/>
  <c r="K321" i="3"/>
  <c r="K322" i="3"/>
  <c r="K323" i="3"/>
  <c r="K324" i="3"/>
  <c r="K325" i="3"/>
  <c r="K326" i="3"/>
  <c r="K327" i="3"/>
  <c r="K328" i="3"/>
  <c r="K329" i="3"/>
  <c r="K330" i="3"/>
  <c r="K331" i="3"/>
  <c r="K332" i="3"/>
  <c r="K333" i="3"/>
  <c r="K334" i="3"/>
  <c r="K335" i="3"/>
  <c r="K336" i="3"/>
  <c r="K337" i="3"/>
  <c r="K338" i="3"/>
  <c r="K339" i="3"/>
  <c r="K340" i="3"/>
  <c r="K341" i="3"/>
  <c r="K342" i="3"/>
  <c r="K343" i="3"/>
  <c r="K344" i="3"/>
  <c r="K345" i="3"/>
  <c r="K346" i="3"/>
  <c r="K347" i="3"/>
  <c r="K348" i="3"/>
  <c r="K349" i="3"/>
  <c r="K350" i="3"/>
  <c r="K351" i="3"/>
  <c r="K352" i="3"/>
  <c r="K353" i="3"/>
  <c r="K354" i="3"/>
  <c r="K355" i="3"/>
  <c r="K356" i="3"/>
  <c r="K357" i="3"/>
  <c r="K358" i="3"/>
  <c r="K359" i="3"/>
  <c r="K360" i="3"/>
  <c r="K361" i="3"/>
  <c r="K362" i="3"/>
  <c r="K363" i="3"/>
  <c r="K364" i="3"/>
  <c r="K365" i="3"/>
  <c r="K366" i="3"/>
  <c r="K367" i="3"/>
  <c r="K368" i="3"/>
  <c r="K369" i="3"/>
  <c r="K370" i="3"/>
  <c r="K371" i="3"/>
  <c r="K372" i="3"/>
  <c r="K373" i="3"/>
  <c r="K374" i="3"/>
  <c r="K375" i="3"/>
  <c r="K376" i="3"/>
  <c r="K377" i="3"/>
  <c r="K378" i="3"/>
  <c r="K379" i="3"/>
  <c r="K380" i="3"/>
  <c r="K381" i="3"/>
  <c r="K382" i="3"/>
  <c r="K383" i="3"/>
  <c r="K384" i="3"/>
  <c r="K385" i="3"/>
  <c r="K386" i="3"/>
  <c r="K387" i="3"/>
  <c r="K388" i="3"/>
  <c r="K389" i="3"/>
  <c r="K390" i="3"/>
  <c r="K391" i="3"/>
  <c r="K392" i="3"/>
  <c r="K393" i="3"/>
  <c r="K394" i="3"/>
  <c r="K395" i="3"/>
  <c r="K396" i="3"/>
  <c r="K397" i="3"/>
  <c r="K398" i="3"/>
  <c r="K221" i="3"/>
  <c r="T9" i="3"/>
  <c r="S9" i="3"/>
  <c r="P9" i="3"/>
  <c r="Q9" i="3"/>
  <c r="R9" i="3"/>
  <c r="O9" i="3"/>
  <c r="P363" i="3" l="1"/>
  <c r="Q363" i="3"/>
  <c r="R363" i="3"/>
  <c r="S363" i="3"/>
  <c r="T363" i="3"/>
  <c r="O363" i="3"/>
  <c r="O204" i="3"/>
  <c r="S338" i="3"/>
  <c r="T338" i="3"/>
  <c r="R338" i="3"/>
  <c r="O314" i="3"/>
  <c r="P204" i="3"/>
  <c r="Q204" i="3"/>
  <c r="R204" i="3"/>
  <c r="R203" i="3" s="1"/>
  <c r="S204" i="3"/>
  <c r="T204" i="3"/>
  <c r="S203" i="3" l="1"/>
  <c r="Q203" i="3"/>
  <c r="O203" i="3"/>
  <c r="T203" i="3"/>
  <c r="P203" i="3"/>
  <c r="C26" i="3"/>
  <c r="A26" i="3" s="1"/>
  <c r="B26" i="3" l="1"/>
  <c r="C9" i="3"/>
  <c r="B9" i="3" s="1"/>
  <c r="I399" i="3"/>
  <c r="A9" i="3" l="1"/>
  <c r="E222" i="3"/>
  <c r="D222" i="3" s="1"/>
  <c r="E223" i="3"/>
  <c r="D223" i="3" s="1"/>
  <c r="E224" i="3"/>
  <c r="D224" i="3" s="1"/>
  <c r="E228" i="3"/>
  <c r="D228" i="3" s="1"/>
  <c r="E229" i="3"/>
  <c r="D229" i="3" s="1"/>
  <c r="E230" i="3"/>
  <c r="D230" i="3" s="1"/>
  <c r="E231" i="3"/>
  <c r="D231" i="3" s="1"/>
  <c r="E233" i="3"/>
  <c r="D233" i="3" s="1"/>
  <c r="E234" i="3"/>
  <c r="D234" i="3" s="1"/>
  <c r="E235" i="3"/>
  <c r="D235" i="3" s="1"/>
  <c r="E236" i="3"/>
  <c r="D236" i="3" s="1"/>
  <c r="E238" i="3"/>
  <c r="D238" i="3" s="1"/>
  <c r="E239" i="3"/>
  <c r="D239" i="3" s="1"/>
  <c r="E240" i="3"/>
  <c r="D240" i="3" s="1"/>
  <c r="E241" i="3"/>
  <c r="D241" i="3" s="1"/>
  <c r="E242" i="3"/>
  <c r="D242" i="3" s="1"/>
  <c r="E244" i="3"/>
  <c r="D244" i="3" s="1"/>
  <c r="E245" i="3"/>
  <c r="D245" i="3" s="1"/>
  <c r="E246" i="3"/>
  <c r="D246" i="3" s="1"/>
  <c r="E247" i="3"/>
  <c r="D247" i="3" s="1"/>
  <c r="E248" i="3"/>
  <c r="D248" i="3" s="1"/>
  <c r="E249" i="3"/>
  <c r="D249" i="3" s="1"/>
  <c r="E250" i="3"/>
  <c r="D250" i="3" s="1"/>
  <c r="E254" i="3"/>
  <c r="D254" i="3" s="1"/>
  <c r="E258" i="3"/>
  <c r="D258" i="3" s="1"/>
  <c r="E260" i="3"/>
  <c r="D260" i="3" s="1"/>
  <c r="E261" i="3"/>
  <c r="D261" i="3" s="1"/>
  <c r="E262" i="3"/>
  <c r="D262" i="3" s="1"/>
  <c r="E265" i="3"/>
  <c r="D265" i="3" s="1"/>
  <c r="E266" i="3"/>
  <c r="D266" i="3" s="1"/>
  <c r="E267" i="3"/>
  <c r="D267" i="3" s="1"/>
  <c r="E268" i="3"/>
  <c r="D268" i="3" s="1"/>
  <c r="E269" i="3"/>
  <c r="D269" i="3" s="1"/>
  <c r="E270" i="3"/>
  <c r="D270" i="3" s="1"/>
  <c r="E360" i="3"/>
  <c r="D360" i="3" s="1"/>
  <c r="E271" i="3"/>
  <c r="D271" i="3" s="1"/>
  <c r="E362" i="3"/>
  <c r="D362" i="3" s="1"/>
  <c r="E272" i="3"/>
  <c r="D272" i="3" s="1"/>
  <c r="E273" i="3"/>
  <c r="D273" i="3" s="1"/>
  <c r="E274" i="3"/>
  <c r="D274" i="3" s="1"/>
  <c r="E277" i="3"/>
  <c r="D277" i="3" s="1"/>
  <c r="E278" i="3"/>
  <c r="D278" i="3" s="1"/>
  <c r="E279" i="3"/>
  <c r="D279" i="3" s="1"/>
  <c r="E280" i="3"/>
  <c r="D280" i="3" s="1"/>
  <c r="E282" i="3"/>
  <c r="D282" i="3" s="1"/>
  <c r="E283" i="3"/>
  <c r="D283" i="3" s="1"/>
  <c r="E284" i="3"/>
  <c r="D284" i="3" s="1"/>
  <c r="E285" i="3"/>
  <c r="D285" i="3" s="1"/>
  <c r="E286" i="3"/>
  <c r="D286" i="3" s="1"/>
  <c r="E287" i="3"/>
  <c r="D287" i="3" s="1"/>
  <c r="E288" i="3"/>
  <c r="D288" i="3" s="1"/>
  <c r="E289" i="3"/>
  <c r="D289" i="3" s="1"/>
  <c r="E290" i="3"/>
  <c r="D290" i="3" s="1"/>
  <c r="E291" i="3"/>
  <c r="D291" i="3" s="1"/>
  <c r="E292" i="3"/>
  <c r="D292" i="3" s="1"/>
  <c r="E293" i="3"/>
  <c r="D293" i="3" s="1"/>
  <c r="E294" i="3"/>
  <c r="D294" i="3" s="1"/>
  <c r="E295" i="3"/>
  <c r="D295" i="3" s="1"/>
  <c r="E296" i="3"/>
  <c r="D296" i="3" s="1"/>
  <c r="E361" i="3"/>
  <c r="D361" i="3" s="1"/>
  <c r="E297" i="3"/>
  <c r="D297" i="3" s="1"/>
  <c r="E298" i="3"/>
  <c r="D298" i="3" s="1"/>
  <c r="E299" i="3"/>
  <c r="D299" i="3" s="1"/>
  <c r="E300" i="3"/>
  <c r="D300" i="3" s="1"/>
  <c r="E301" i="3"/>
  <c r="D301" i="3" s="1"/>
  <c r="E302" i="3"/>
  <c r="D302" i="3" s="1"/>
  <c r="E304" i="3"/>
  <c r="D304" i="3" s="1"/>
  <c r="E305" i="3"/>
  <c r="D305" i="3" s="1"/>
  <c r="E313" i="3"/>
  <c r="D313" i="3" s="1"/>
  <c r="E314" i="3"/>
  <c r="D314" i="3" s="1"/>
  <c r="E315" i="3"/>
  <c r="D315" i="3" s="1"/>
  <c r="E316" i="3"/>
  <c r="D316" i="3" s="1"/>
  <c r="E317" i="3"/>
  <c r="D317" i="3" s="1"/>
  <c r="E318" i="3"/>
  <c r="D318" i="3" s="1"/>
  <c r="E319" i="3"/>
  <c r="D319" i="3" s="1"/>
  <c r="E320" i="3"/>
  <c r="D320" i="3" s="1"/>
  <c r="E321" i="3"/>
  <c r="D321" i="3" s="1"/>
  <c r="E322" i="3"/>
  <c r="D322" i="3" s="1"/>
  <c r="E323" i="3"/>
  <c r="D323" i="3" s="1"/>
  <c r="E324" i="3"/>
  <c r="D324" i="3" s="1"/>
  <c r="E325" i="3"/>
  <c r="D325" i="3" s="1"/>
  <c r="E326" i="3"/>
  <c r="D326" i="3" s="1"/>
  <c r="E327" i="3"/>
  <c r="D327" i="3" s="1"/>
  <c r="E328" i="3"/>
  <c r="D328" i="3" s="1"/>
  <c r="E329" i="3"/>
  <c r="D329" i="3" s="1"/>
  <c r="E330" i="3"/>
  <c r="D330" i="3" s="1"/>
  <c r="E331" i="3"/>
  <c r="D331" i="3" s="1"/>
  <c r="E332" i="3"/>
  <c r="D332" i="3" s="1"/>
  <c r="E334" i="3"/>
  <c r="D334" i="3" s="1"/>
  <c r="E335" i="3"/>
  <c r="D335" i="3" s="1"/>
  <c r="E337" i="3"/>
  <c r="D337" i="3" s="1"/>
  <c r="E338" i="3"/>
  <c r="D338" i="3" s="1"/>
  <c r="E339" i="3"/>
  <c r="D339" i="3" s="1"/>
  <c r="E340" i="3"/>
  <c r="D340" i="3" s="1"/>
  <c r="E341" i="3"/>
  <c r="D341" i="3" s="1"/>
  <c r="E342" i="3"/>
  <c r="D342" i="3" s="1"/>
  <c r="E343" i="3"/>
  <c r="D343" i="3" s="1"/>
  <c r="E348" i="3"/>
  <c r="D348" i="3" s="1"/>
  <c r="E349" i="3"/>
  <c r="D349" i="3" s="1"/>
  <c r="E350" i="3"/>
  <c r="D350" i="3" s="1"/>
  <c r="E351" i="3"/>
  <c r="D351" i="3" s="1"/>
  <c r="E353" i="3"/>
  <c r="D353" i="3" s="1"/>
  <c r="E354" i="3"/>
  <c r="D354" i="3" s="1"/>
  <c r="E355" i="3"/>
  <c r="D355" i="3" s="1"/>
  <c r="E356" i="3"/>
  <c r="D356" i="3" s="1"/>
  <c r="E358" i="3"/>
  <c r="D358" i="3" s="1"/>
  <c r="E359" i="3"/>
  <c r="D359" i="3" s="1"/>
  <c r="E363" i="3"/>
  <c r="D363" i="3" s="1"/>
  <c r="E364" i="3"/>
  <c r="D364" i="3" s="1"/>
  <c r="E365" i="3"/>
  <c r="D365" i="3" s="1"/>
  <c r="E366" i="3"/>
  <c r="D366" i="3" s="1"/>
  <c r="E367" i="3"/>
  <c r="D367" i="3" s="1"/>
  <c r="E368" i="3"/>
  <c r="D368" i="3" s="1"/>
  <c r="E371" i="3"/>
  <c r="D371" i="3" s="1"/>
  <c r="E374" i="3"/>
  <c r="D374" i="3" s="1"/>
  <c r="E375" i="3"/>
  <c r="D375" i="3" s="1"/>
  <c r="E376" i="3"/>
  <c r="D376" i="3" s="1"/>
  <c r="E377" i="3"/>
  <c r="D377" i="3" s="1"/>
  <c r="E378" i="3"/>
  <c r="D378" i="3" s="1"/>
  <c r="E379" i="3"/>
  <c r="D379" i="3" s="1"/>
  <c r="E380" i="3"/>
  <c r="D380" i="3" s="1"/>
  <c r="E381" i="3"/>
  <c r="D381" i="3" s="1"/>
  <c r="E382" i="3"/>
  <c r="D382" i="3" s="1"/>
  <c r="E383" i="3"/>
  <c r="D383" i="3" s="1"/>
  <c r="E386" i="3"/>
  <c r="D386" i="3" s="1"/>
  <c r="E387" i="3"/>
  <c r="D387" i="3" s="1"/>
  <c r="E388" i="3"/>
  <c r="D388" i="3" s="1"/>
  <c r="E389" i="3"/>
  <c r="D389" i="3" s="1"/>
  <c r="E391" i="3"/>
  <c r="D391" i="3" s="1"/>
  <c r="E393" i="3"/>
  <c r="D393" i="3" s="1"/>
  <c r="E394" i="3"/>
  <c r="D394" i="3" s="1"/>
  <c r="E395" i="3"/>
  <c r="D395" i="3" s="1"/>
  <c r="E396" i="3"/>
  <c r="D396" i="3" s="1"/>
  <c r="E398" i="3"/>
  <c r="D398" i="3" s="1"/>
  <c r="E221" i="3"/>
  <c r="D221" i="3" s="1"/>
  <c r="J399" i="3"/>
  <c r="K399" i="3"/>
  <c r="M399" i="3"/>
  <c r="N399" i="3"/>
  <c r="C221" i="3"/>
  <c r="A221" i="3" s="1"/>
  <c r="C222" i="3"/>
  <c r="B222" i="3" s="1"/>
  <c r="C223" i="3"/>
  <c r="B223" i="3" s="1"/>
  <c r="C224" i="3"/>
  <c r="A224" i="3" s="1"/>
  <c r="C228" i="3"/>
  <c r="A228" i="3" s="1"/>
  <c r="C229" i="3"/>
  <c r="B229" i="3" s="1"/>
  <c r="C230" i="3"/>
  <c r="B230" i="3" s="1"/>
  <c r="C231" i="3"/>
  <c r="A231" i="3" s="1"/>
  <c r="C233" i="3"/>
  <c r="A233" i="3" s="1"/>
  <c r="C234" i="3"/>
  <c r="B234" i="3" s="1"/>
  <c r="C235" i="3"/>
  <c r="A235" i="3" s="1"/>
  <c r="C236" i="3"/>
  <c r="A236" i="3" s="1"/>
  <c r="C238" i="3"/>
  <c r="A238" i="3" s="1"/>
  <c r="C239" i="3"/>
  <c r="B239" i="3" s="1"/>
  <c r="C240" i="3"/>
  <c r="A240" i="3" s="1"/>
  <c r="C241" i="3"/>
  <c r="A241" i="3" s="1"/>
  <c r="C242" i="3"/>
  <c r="A242" i="3" s="1"/>
  <c r="C244" i="3"/>
  <c r="B244" i="3" s="1"/>
  <c r="C245" i="3"/>
  <c r="B245" i="3" s="1"/>
  <c r="C246" i="3"/>
  <c r="A246" i="3" s="1"/>
  <c r="C247" i="3"/>
  <c r="A247" i="3" s="1"/>
  <c r="C248" i="3"/>
  <c r="B248" i="3" s="1"/>
  <c r="C249" i="3"/>
  <c r="B249" i="3" s="1"/>
  <c r="C250" i="3"/>
  <c r="A250" i="3" s="1"/>
  <c r="C254" i="3"/>
  <c r="A254" i="3" s="1"/>
  <c r="C258" i="3"/>
  <c r="B258" i="3" s="1"/>
  <c r="C260" i="3"/>
  <c r="A260" i="3" s="1"/>
  <c r="C261" i="3"/>
  <c r="A261" i="3" s="1"/>
  <c r="C262" i="3"/>
  <c r="A262" i="3" s="1"/>
  <c r="C265" i="3"/>
  <c r="B265" i="3" s="1"/>
  <c r="C266" i="3"/>
  <c r="A266" i="3" s="1"/>
  <c r="C267" i="3"/>
  <c r="A267" i="3" s="1"/>
  <c r="C268" i="3"/>
  <c r="A268" i="3" s="1"/>
  <c r="C269" i="3"/>
  <c r="B269" i="3" s="1"/>
  <c r="C270" i="3"/>
  <c r="B270" i="3" s="1"/>
  <c r="C360" i="3"/>
  <c r="A360" i="3" s="1"/>
  <c r="C271" i="3"/>
  <c r="A271" i="3" s="1"/>
  <c r="C362" i="3"/>
  <c r="B362" i="3" s="1"/>
  <c r="C272" i="3"/>
  <c r="B272" i="3" s="1"/>
  <c r="C273" i="3"/>
  <c r="A273" i="3" s="1"/>
  <c r="C274" i="3"/>
  <c r="A274" i="3" s="1"/>
  <c r="C277" i="3"/>
  <c r="B277" i="3" s="1"/>
  <c r="C278" i="3"/>
  <c r="A278" i="3" s="1"/>
  <c r="C279" i="3"/>
  <c r="A279" i="3" s="1"/>
  <c r="C280" i="3"/>
  <c r="A280" i="3" s="1"/>
  <c r="C282" i="3"/>
  <c r="B282" i="3" s="1"/>
  <c r="C283" i="3"/>
  <c r="A283" i="3" s="1"/>
  <c r="C284" i="3"/>
  <c r="A284" i="3" s="1"/>
  <c r="C285" i="3"/>
  <c r="A285" i="3" s="1"/>
  <c r="C286" i="3"/>
  <c r="B286" i="3" s="1"/>
  <c r="C287" i="3"/>
  <c r="B287" i="3" s="1"/>
  <c r="C288" i="3"/>
  <c r="A288" i="3" s="1"/>
  <c r="C289" i="3"/>
  <c r="A289" i="3" s="1"/>
  <c r="C290" i="3"/>
  <c r="B290" i="3" s="1"/>
  <c r="C291" i="3"/>
  <c r="B291" i="3" s="1"/>
  <c r="C292" i="3"/>
  <c r="A292" i="3" s="1"/>
  <c r="C293" i="3"/>
  <c r="A293" i="3" s="1"/>
  <c r="C294" i="3"/>
  <c r="B294" i="3" s="1"/>
  <c r="C295" i="3"/>
  <c r="A295" i="3" s="1"/>
  <c r="C296" i="3"/>
  <c r="A296" i="3" s="1"/>
  <c r="C361" i="3"/>
  <c r="A361" i="3" s="1"/>
  <c r="C297" i="3"/>
  <c r="B297" i="3" s="1"/>
  <c r="C298" i="3"/>
  <c r="A298" i="3" s="1"/>
  <c r="C299" i="3"/>
  <c r="A299" i="3" s="1"/>
  <c r="C300" i="3"/>
  <c r="A300" i="3" s="1"/>
  <c r="C301" i="3"/>
  <c r="B301" i="3" s="1"/>
  <c r="C302" i="3"/>
  <c r="B302" i="3" s="1"/>
  <c r="C304" i="3"/>
  <c r="A304" i="3" s="1"/>
  <c r="C305" i="3"/>
  <c r="A305" i="3" s="1"/>
  <c r="C313" i="3"/>
  <c r="B313" i="3" s="1"/>
  <c r="C314" i="3"/>
  <c r="B314" i="3" s="1"/>
  <c r="C315" i="3"/>
  <c r="A315" i="3" s="1"/>
  <c r="C316" i="3"/>
  <c r="A316" i="3" s="1"/>
  <c r="C317" i="3"/>
  <c r="B317" i="3" s="1"/>
  <c r="C318" i="3"/>
  <c r="A318" i="3" s="1"/>
  <c r="C319" i="3"/>
  <c r="A319" i="3" s="1"/>
  <c r="C320" i="3"/>
  <c r="A320" i="3" s="1"/>
  <c r="C321" i="3"/>
  <c r="B321" i="3" s="1"/>
  <c r="C322" i="3"/>
  <c r="A322" i="3" s="1"/>
  <c r="C323" i="3"/>
  <c r="A323" i="3" s="1"/>
  <c r="C324" i="3"/>
  <c r="A324" i="3" s="1"/>
  <c r="C325" i="3"/>
  <c r="B325" i="3" s="1"/>
  <c r="C326" i="3"/>
  <c r="B326" i="3" s="1"/>
  <c r="C327" i="3"/>
  <c r="A327" i="3" s="1"/>
  <c r="C328" i="3"/>
  <c r="A328" i="3" s="1"/>
  <c r="C329" i="3"/>
  <c r="B329" i="3" s="1"/>
  <c r="C330" i="3"/>
  <c r="B330" i="3" s="1"/>
  <c r="C331" i="3"/>
  <c r="A331" i="3" s="1"/>
  <c r="C332" i="3"/>
  <c r="A332" i="3" s="1"/>
  <c r="C334" i="3"/>
  <c r="B334" i="3" s="1"/>
  <c r="C335" i="3"/>
  <c r="A335" i="3" s="1"/>
  <c r="C337" i="3"/>
  <c r="A337" i="3" s="1"/>
  <c r="C338" i="3"/>
  <c r="A338" i="3" s="1"/>
  <c r="C339" i="3"/>
  <c r="B339" i="3" s="1"/>
  <c r="C340" i="3"/>
  <c r="A340" i="3" s="1"/>
  <c r="C341" i="3"/>
  <c r="A341" i="3" s="1"/>
  <c r="C342" i="3"/>
  <c r="A342" i="3" s="1"/>
  <c r="C343" i="3"/>
  <c r="B343" i="3" s="1"/>
  <c r="C348" i="3"/>
  <c r="B348" i="3" s="1"/>
  <c r="C349" i="3"/>
  <c r="A349" i="3" s="1"/>
  <c r="C350" i="3"/>
  <c r="A350" i="3" s="1"/>
  <c r="C351" i="3"/>
  <c r="B351" i="3" s="1"/>
  <c r="C353" i="3"/>
  <c r="B353" i="3" s="1"/>
  <c r="C354" i="3"/>
  <c r="A354" i="3" s="1"/>
  <c r="C355" i="3"/>
  <c r="A355" i="3" s="1"/>
  <c r="C356" i="3"/>
  <c r="B356" i="3" s="1"/>
  <c r="C358" i="3"/>
  <c r="A358" i="3" s="1"/>
  <c r="C359" i="3"/>
  <c r="A359" i="3" s="1"/>
  <c r="C363" i="3"/>
  <c r="A363" i="3" s="1"/>
  <c r="C364" i="3"/>
  <c r="B364" i="3" s="1"/>
  <c r="C365" i="3"/>
  <c r="A365" i="3" s="1"/>
  <c r="C366" i="3"/>
  <c r="A366" i="3" s="1"/>
  <c r="C367" i="3"/>
  <c r="A367" i="3" s="1"/>
  <c r="C368" i="3"/>
  <c r="B368" i="3" s="1"/>
  <c r="C371" i="3"/>
  <c r="B371" i="3" s="1"/>
  <c r="C374" i="3"/>
  <c r="A374" i="3" s="1"/>
  <c r="C375" i="3"/>
  <c r="A375" i="3" s="1"/>
  <c r="C376" i="3"/>
  <c r="B376" i="3" s="1"/>
  <c r="C377" i="3"/>
  <c r="B377" i="3" s="1"/>
  <c r="C378" i="3"/>
  <c r="B378" i="3" s="1"/>
  <c r="C379" i="3"/>
  <c r="A379" i="3" s="1"/>
  <c r="C380" i="3"/>
  <c r="B380" i="3" s="1"/>
  <c r="C381" i="3"/>
  <c r="A381" i="3" s="1"/>
  <c r="C382" i="3"/>
  <c r="B382" i="3" s="1"/>
  <c r="C383" i="3"/>
  <c r="A383" i="3" s="1"/>
  <c r="C386" i="3"/>
  <c r="B386" i="3" s="1"/>
  <c r="C387" i="3"/>
  <c r="A387" i="3" s="1"/>
  <c r="C388" i="3"/>
  <c r="A388" i="3" s="1"/>
  <c r="C389" i="3"/>
  <c r="A389" i="3" s="1"/>
  <c r="C391" i="3"/>
  <c r="B391" i="3" s="1"/>
  <c r="C393" i="3"/>
  <c r="B393" i="3" s="1"/>
  <c r="C394" i="3"/>
  <c r="A394" i="3" s="1"/>
  <c r="C395" i="3"/>
  <c r="A395" i="3" s="1"/>
  <c r="C396" i="3"/>
  <c r="B396" i="3" s="1"/>
  <c r="C398" i="3"/>
  <c r="B398" i="3" s="1"/>
  <c r="A393" i="3" l="1"/>
  <c r="A398" i="3"/>
  <c r="A377" i="3"/>
  <c r="A353" i="3"/>
  <c r="A330" i="3"/>
  <c r="A314" i="3"/>
  <c r="A291" i="3"/>
  <c r="A272" i="3"/>
  <c r="A249" i="3"/>
  <c r="A230" i="3"/>
  <c r="A371" i="3"/>
  <c r="A348" i="3"/>
  <c r="A326" i="3"/>
  <c r="A302" i="3"/>
  <c r="A287" i="3"/>
  <c r="A270" i="3"/>
  <c r="A245" i="3"/>
  <c r="A223" i="3"/>
  <c r="A380" i="3"/>
  <c r="A356" i="3"/>
  <c r="A334" i="3"/>
  <c r="A317" i="3"/>
  <c r="A294" i="3"/>
  <c r="A277" i="3"/>
  <c r="A258" i="3"/>
  <c r="A234" i="3"/>
  <c r="A386" i="3"/>
  <c r="B381" i="3"/>
  <c r="A364" i="3"/>
  <c r="B358" i="3"/>
  <c r="A339" i="3"/>
  <c r="B335" i="3"/>
  <c r="A321" i="3"/>
  <c r="B318" i="3"/>
  <c r="A297" i="3"/>
  <c r="B295" i="3"/>
  <c r="A282" i="3"/>
  <c r="B278" i="3"/>
  <c r="A265" i="3"/>
  <c r="B260" i="3"/>
  <c r="A239" i="3"/>
  <c r="B235" i="3"/>
  <c r="A391" i="3"/>
  <c r="B387" i="3"/>
  <c r="A368" i="3"/>
  <c r="B365" i="3"/>
  <c r="A343" i="3"/>
  <c r="B340" i="3"/>
  <c r="A325" i="3"/>
  <c r="B322" i="3"/>
  <c r="A301" i="3"/>
  <c r="B298" i="3"/>
  <c r="A286" i="3"/>
  <c r="B283" i="3"/>
  <c r="A269" i="3"/>
  <c r="B266" i="3"/>
  <c r="A244" i="3"/>
  <c r="B240" i="3"/>
  <c r="A222" i="3"/>
  <c r="A396" i="3"/>
  <c r="A376" i="3"/>
  <c r="A351" i="3"/>
  <c r="A329" i="3"/>
  <c r="A313" i="3"/>
  <c r="A290" i="3"/>
  <c r="A362" i="3"/>
  <c r="A248" i="3"/>
  <c r="A229" i="3"/>
  <c r="B388" i="3"/>
  <c r="B374" i="3"/>
  <c r="B366" i="3"/>
  <c r="B359" i="3"/>
  <c r="B354" i="3"/>
  <c r="B349" i="3"/>
  <c r="B341" i="3"/>
  <c r="B337" i="3"/>
  <c r="B331" i="3"/>
  <c r="B327" i="3"/>
  <c r="B323" i="3"/>
  <c r="B319" i="3"/>
  <c r="B315" i="3"/>
  <c r="B304" i="3"/>
  <c r="B299" i="3"/>
  <c r="B296" i="3"/>
  <c r="B292" i="3"/>
  <c r="B288" i="3"/>
  <c r="B284" i="3"/>
  <c r="B279" i="3"/>
  <c r="B273" i="3"/>
  <c r="B360" i="3"/>
  <c r="B267" i="3"/>
  <c r="B261" i="3"/>
  <c r="B250" i="3"/>
  <c r="B246" i="3"/>
  <c r="B241" i="3"/>
  <c r="B236" i="3"/>
  <c r="B231" i="3"/>
  <c r="B224" i="3"/>
  <c r="B394" i="3"/>
  <c r="B389" i="3"/>
  <c r="B383" i="3"/>
  <c r="A382" i="3"/>
  <c r="B379" i="3"/>
  <c r="A378" i="3"/>
  <c r="B375" i="3"/>
  <c r="B367" i="3"/>
  <c r="B363" i="3"/>
  <c r="B355" i="3"/>
  <c r="B350" i="3"/>
  <c r="B342" i="3"/>
  <c r="B338" i="3"/>
  <c r="B332" i="3"/>
  <c r="B328" i="3"/>
  <c r="B324" i="3"/>
  <c r="B320" i="3"/>
  <c r="B316" i="3"/>
  <c r="B305" i="3"/>
  <c r="B300" i="3"/>
  <c r="B361" i="3"/>
  <c r="B293" i="3"/>
  <c r="B289" i="3"/>
  <c r="B285" i="3"/>
  <c r="B280" i="3"/>
  <c r="B274" i="3"/>
  <c r="B271" i="3"/>
  <c r="B268" i="3"/>
  <c r="B262" i="3"/>
  <c r="B254" i="3"/>
  <c r="B247" i="3"/>
  <c r="B242" i="3"/>
  <c r="B238" i="3"/>
  <c r="B233" i="3"/>
  <c r="B228" i="3"/>
  <c r="B221" i="3"/>
  <c r="B395" i="3"/>
  <c r="C31" i="3" l="1"/>
  <c r="B31" i="3" s="1"/>
  <c r="C10" i="3"/>
  <c r="A10" i="3" s="1"/>
  <c r="C11" i="3"/>
  <c r="B11" i="3" s="1"/>
  <c r="C12" i="3"/>
  <c r="A12" i="3" s="1"/>
  <c r="C13" i="3"/>
  <c r="C14" i="3"/>
  <c r="A14" i="3" s="1"/>
  <c r="C15" i="3"/>
  <c r="B15" i="3" s="1"/>
  <c r="C16" i="3"/>
  <c r="A16" i="3" s="1"/>
  <c r="C17" i="3"/>
  <c r="C18" i="3"/>
  <c r="A18" i="3" s="1"/>
  <c r="C23" i="3"/>
  <c r="B23" i="3" s="1"/>
  <c r="C25" i="3"/>
  <c r="A25" i="3" s="1"/>
  <c r="C27" i="3"/>
  <c r="C29" i="3"/>
  <c r="A29" i="3" s="1"/>
  <c r="C32" i="3"/>
  <c r="A32" i="3" s="1"/>
  <c r="C33" i="3"/>
  <c r="C34" i="3"/>
  <c r="A34" i="3" s="1"/>
  <c r="C35" i="3"/>
  <c r="B35" i="3" s="1"/>
  <c r="C36" i="3"/>
  <c r="B36" i="3" s="1"/>
  <c r="C37" i="3"/>
  <c r="C38" i="3"/>
  <c r="A38" i="3" s="1"/>
  <c r="C39" i="3"/>
  <c r="B39" i="3" s="1"/>
  <c r="C40" i="3"/>
  <c r="A40" i="3" s="1"/>
  <c r="C41" i="3"/>
  <c r="C42" i="3"/>
  <c r="A42" i="3" s="1"/>
  <c r="C43" i="3"/>
  <c r="B43" i="3" s="1"/>
  <c r="C44" i="3"/>
  <c r="A44" i="3" s="1"/>
  <c r="C45" i="3"/>
  <c r="C46" i="3"/>
  <c r="A46" i="3" s="1"/>
  <c r="C47" i="3"/>
  <c r="B47" i="3" s="1"/>
  <c r="C48" i="3"/>
  <c r="B48" i="3" s="1"/>
  <c r="C49" i="3"/>
  <c r="C50" i="3"/>
  <c r="A50" i="3" s="1"/>
  <c r="C51" i="3"/>
  <c r="B51" i="3" s="1"/>
  <c r="C52" i="3"/>
  <c r="B52" i="3" s="1"/>
  <c r="C53" i="3"/>
  <c r="C54" i="3"/>
  <c r="A54" i="3" s="1"/>
  <c r="C55" i="3"/>
  <c r="B55" i="3" s="1"/>
  <c r="C56" i="3"/>
  <c r="A56" i="3" s="1"/>
  <c r="C57" i="3"/>
  <c r="C58" i="3"/>
  <c r="A58" i="3" s="1"/>
  <c r="C59" i="3"/>
  <c r="B59" i="3" s="1"/>
  <c r="C60" i="3"/>
  <c r="A60" i="3" s="1"/>
  <c r="C61" i="3"/>
  <c r="C62" i="3"/>
  <c r="A62" i="3" s="1"/>
  <c r="C63" i="3"/>
  <c r="B63" i="3" s="1"/>
  <c r="C64" i="3"/>
  <c r="A64" i="3" s="1"/>
  <c r="C65" i="3"/>
  <c r="C66" i="3"/>
  <c r="A66" i="3" s="1"/>
  <c r="C67" i="3"/>
  <c r="B67" i="3" s="1"/>
  <c r="C68" i="3"/>
  <c r="B68" i="3" s="1"/>
  <c r="C69" i="3"/>
  <c r="A69" i="3" s="1"/>
  <c r="C70" i="3"/>
  <c r="C71" i="3"/>
  <c r="A71" i="3" s="1"/>
  <c r="C72" i="3"/>
  <c r="B72" i="3" s="1"/>
  <c r="C73" i="3"/>
  <c r="A73" i="3" s="1"/>
  <c r="C74" i="3"/>
  <c r="C75" i="3"/>
  <c r="A75" i="3" s="1"/>
  <c r="C76" i="3"/>
  <c r="A76" i="3" s="1"/>
  <c r="C77" i="3"/>
  <c r="C78" i="3"/>
  <c r="C79" i="3"/>
  <c r="A79" i="3" s="1"/>
  <c r="C80" i="3"/>
  <c r="A80" i="3" s="1"/>
  <c r="C81" i="3"/>
  <c r="A81" i="3" s="1"/>
  <c r="C82" i="3"/>
  <c r="C83" i="3"/>
  <c r="A83" i="3" s="1"/>
  <c r="C84" i="3"/>
  <c r="A84" i="3" s="1"/>
  <c r="C85" i="3"/>
  <c r="A85" i="3" s="1"/>
  <c r="C86" i="3"/>
  <c r="C87" i="3"/>
  <c r="A87" i="3" s="1"/>
  <c r="C88" i="3"/>
  <c r="A88" i="3" s="1"/>
  <c r="C89" i="3"/>
  <c r="A89" i="3" s="1"/>
  <c r="C90" i="3"/>
  <c r="C91" i="3"/>
  <c r="A91" i="3" s="1"/>
  <c r="C92" i="3"/>
  <c r="A92" i="3" s="1"/>
  <c r="C93" i="3"/>
  <c r="C94" i="3"/>
  <c r="C95" i="3"/>
  <c r="A95" i="3" s="1"/>
  <c r="C96" i="3"/>
  <c r="A96" i="3" s="1"/>
  <c r="C97" i="3"/>
  <c r="A97" i="3" s="1"/>
  <c r="C98" i="3"/>
  <c r="C99" i="3"/>
  <c r="B99" i="3" s="1"/>
  <c r="C100" i="3"/>
  <c r="A100" i="3" s="1"/>
  <c r="C101" i="3"/>
  <c r="A101" i="3" s="1"/>
  <c r="C102" i="3"/>
  <c r="C103" i="3"/>
  <c r="B103" i="3" s="1"/>
  <c r="C104" i="3"/>
  <c r="A104" i="3" s="1"/>
  <c r="C105" i="3"/>
  <c r="A105" i="3" s="1"/>
  <c r="C106" i="3"/>
  <c r="C107" i="3"/>
  <c r="B107" i="3" s="1"/>
  <c r="C108" i="3"/>
  <c r="B108" i="3" s="1"/>
  <c r="C109" i="3"/>
  <c r="C110" i="3"/>
  <c r="C111" i="3"/>
  <c r="B111" i="3" s="1"/>
  <c r="C112" i="3"/>
  <c r="B112" i="3" s="1"/>
  <c r="C113" i="3"/>
  <c r="A113" i="3" s="1"/>
  <c r="C114" i="3"/>
  <c r="C115" i="3"/>
  <c r="A115" i="3" s="1"/>
  <c r="C116" i="3"/>
  <c r="B116" i="3" s="1"/>
  <c r="C117" i="3"/>
  <c r="A117" i="3" s="1"/>
  <c r="C118" i="3"/>
  <c r="C119" i="3"/>
  <c r="A119" i="3" s="1"/>
  <c r="C120" i="3"/>
  <c r="A120" i="3" s="1"/>
  <c r="C121" i="3"/>
  <c r="A121" i="3" s="1"/>
  <c r="C122" i="3"/>
  <c r="C123" i="3"/>
  <c r="A123" i="3" s="1"/>
  <c r="C124" i="3"/>
  <c r="A124" i="3" s="1"/>
  <c r="C125" i="3"/>
  <c r="C126" i="3"/>
  <c r="C127" i="3"/>
  <c r="A127" i="3" s="1"/>
  <c r="C128" i="3"/>
  <c r="A128" i="3" s="1"/>
  <c r="C129" i="3"/>
  <c r="A129" i="3" s="1"/>
  <c r="C130" i="3"/>
  <c r="C131" i="3"/>
  <c r="A131" i="3" s="1"/>
  <c r="C132" i="3"/>
  <c r="A132" i="3" s="1"/>
  <c r="C133" i="3"/>
  <c r="A133" i="3" s="1"/>
  <c r="C134" i="3"/>
  <c r="C135" i="3"/>
  <c r="A135" i="3" s="1"/>
  <c r="C136" i="3"/>
  <c r="A136" i="3" s="1"/>
  <c r="C137" i="3"/>
  <c r="A137" i="3" s="1"/>
  <c r="C138" i="3"/>
  <c r="C139" i="3"/>
  <c r="B139" i="3" s="1"/>
  <c r="C140" i="3"/>
  <c r="A140" i="3" s="1"/>
  <c r="C141" i="3"/>
  <c r="C142" i="3"/>
  <c r="B142" i="3" s="1"/>
  <c r="C143" i="3"/>
  <c r="A143" i="3" s="1"/>
  <c r="C144" i="3"/>
  <c r="B144" i="3" s="1"/>
  <c r="C145" i="3"/>
  <c r="A145" i="3" s="1"/>
  <c r="C146" i="3"/>
  <c r="C147" i="3"/>
  <c r="B147" i="3" s="1"/>
  <c r="C148" i="3"/>
  <c r="A148" i="3" s="1"/>
  <c r="C149" i="3"/>
  <c r="C150" i="3"/>
  <c r="B150" i="3" s="1"/>
  <c r="C151" i="3"/>
  <c r="B151" i="3" s="1"/>
  <c r="C152" i="3"/>
  <c r="B152" i="3" s="1"/>
  <c r="C153" i="3"/>
  <c r="A153" i="3" s="1"/>
  <c r="C154" i="3"/>
  <c r="C155" i="3"/>
  <c r="A155" i="3" s="1"/>
  <c r="C156" i="3"/>
  <c r="B156" i="3" s="1"/>
  <c r="C157" i="3"/>
  <c r="C158" i="3"/>
  <c r="B158" i="3" s="1"/>
  <c r="C159" i="3"/>
  <c r="A159" i="3" s="1"/>
  <c r="C160" i="3"/>
  <c r="B160" i="3" s="1"/>
  <c r="C161" i="3"/>
  <c r="A161" i="3" s="1"/>
  <c r="C162" i="3"/>
  <c r="C163" i="3"/>
  <c r="A163" i="3" s="1"/>
  <c r="C164" i="3"/>
  <c r="A164" i="3" s="1"/>
  <c r="C165" i="3"/>
  <c r="C166" i="3"/>
  <c r="B166" i="3" s="1"/>
  <c r="C167" i="3"/>
  <c r="A167" i="3" s="1"/>
  <c r="C168" i="3"/>
  <c r="B168" i="3" s="1"/>
  <c r="C169" i="3"/>
  <c r="A169" i="3" s="1"/>
  <c r="C170" i="3"/>
  <c r="C171" i="3"/>
  <c r="A171" i="3" s="1"/>
  <c r="C172" i="3"/>
  <c r="A172" i="3" s="1"/>
  <c r="C173" i="3"/>
  <c r="C174" i="3"/>
  <c r="B174" i="3" s="1"/>
  <c r="C175" i="3"/>
  <c r="B175" i="3" s="1"/>
  <c r="C176" i="3"/>
  <c r="B176" i="3" s="1"/>
  <c r="C177" i="3"/>
  <c r="A177" i="3" s="1"/>
  <c r="C178" i="3"/>
  <c r="C179" i="3"/>
  <c r="A179" i="3" s="1"/>
  <c r="C180" i="3"/>
  <c r="B180" i="3" s="1"/>
  <c r="C181" i="3"/>
  <c r="C182" i="3"/>
  <c r="B182" i="3" s="1"/>
  <c r="C183" i="3"/>
  <c r="A183" i="3" s="1"/>
  <c r="C184" i="3"/>
  <c r="B184" i="3" s="1"/>
  <c r="C185" i="3"/>
  <c r="A185" i="3" s="1"/>
  <c r="C186" i="3"/>
  <c r="C187" i="3"/>
  <c r="A187" i="3" s="1"/>
  <c r="C188" i="3"/>
  <c r="B188" i="3" s="1"/>
  <c r="C189" i="3"/>
  <c r="A189" i="3" s="1"/>
  <c r="C190" i="3"/>
  <c r="B190" i="3" s="1"/>
  <c r="C191" i="3"/>
  <c r="B191" i="3" s="1"/>
  <c r="C192" i="3"/>
  <c r="A192" i="3" s="1"/>
  <c r="C193" i="3"/>
  <c r="A193" i="3" s="1"/>
  <c r="C194" i="3"/>
  <c r="B194" i="3" s="1"/>
  <c r="C195" i="3"/>
  <c r="A195" i="3" s="1"/>
  <c r="C196" i="3"/>
  <c r="B196" i="3" s="1"/>
  <c r="C197" i="3"/>
  <c r="A197" i="3" s="1"/>
  <c r="C198" i="3"/>
  <c r="B198" i="3" s="1"/>
  <c r="C199" i="3"/>
  <c r="A199" i="3" s="1"/>
  <c r="C200" i="3"/>
  <c r="A200" i="3" s="1"/>
  <c r="C201" i="3"/>
  <c r="A201" i="3" s="1"/>
  <c r="C202" i="3"/>
  <c r="B202" i="3" s="1"/>
  <c r="C203" i="3"/>
  <c r="A203" i="3" s="1"/>
  <c r="C204" i="3"/>
  <c r="B204" i="3" s="1"/>
  <c r="B123" i="3" l="1"/>
  <c r="A36" i="3"/>
  <c r="A31" i="3"/>
  <c r="B163" i="3"/>
  <c r="A107" i="3"/>
  <c r="B88" i="3"/>
  <c r="A23" i="3"/>
  <c r="B16" i="3"/>
  <c r="A139" i="3"/>
  <c r="A72" i="3"/>
  <c r="A191" i="3"/>
  <c r="B80" i="3"/>
  <c r="A59" i="3"/>
  <c r="B56" i="3"/>
  <c r="A180" i="3"/>
  <c r="B155" i="3"/>
  <c r="A111" i="3"/>
  <c r="A48" i="3"/>
  <c r="A188" i="3"/>
  <c r="B203" i="3"/>
  <c r="A151" i="3"/>
  <c r="B148" i="3"/>
  <c r="B135" i="3"/>
  <c r="B120" i="3"/>
  <c r="B115" i="3"/>
  <c r="A108" i="3"/>
  <c r="B104" i="3"/>
  <c r="A99" i="3"/>
  <c r="A67" i="3"/>
  <c r="B64" i="3"/>
  <c r="A52" i="3"/>
  <c r="B199" i="3"/>
  <c r="B187" i="3"/>
  <c r="A175" i="3"/>
  <c r="B159" i="3"/>
  <c r="A156" i="3"/>
  <c r="B131" i="3"/>
  <c r="A112" i="3"/>
  <c r="B95" i="3"/>
  <c r="B89" i="3"/>
  <c r="B84" i="3"/>
  <c r="B76" i="3"/>
  <c r="B71" i="3"/>
  <c r="A43" i="3"/>
  <c r="B40" i="3"/>
  <c r="A35" i="3"/>
  <c r="B32" i="3"/>
  <c r="A15" i="3"/>
  <c r="B12" i="3"/>
  <c r="A204" i="3"/>
  <c r="B167" i="3"/>
  <c r="A147" i="3"/>
  <c r="B127" i="3"/>
  <c r="B121" i="3"/>
  <c r="A116" i="3"/>
  <c r="B105" i="3"/>
  <c r="A103" i="3"/>
  <c r="B100" i="3"/>
  <c r="B91" i="3"/>
  <c r="A68" i="3"/>
  <c r="A51" i="3"/>
  <c r="B195" i="3"/>
  <c r="B183" i="3"/>
  <c r="B179" i="3"/>
  <c r="B171" i="3"/>
  <c r="B169" i="3"/>
  <c r="A152" i="3"/>
  <c r="B143" i="3"/>
  <c r="B136" i="3"/>
  <c r="B132" i="3"/>
  <c r="B128" i="3"/>
  <c r="B124" i="3"/>
  <c r="B119" i="3"/>
  <c r="B117" i="3"/>
  <c r="B96" i="3"/>
  <c r="B92" i="3"/>
  <c r="B87" i="3"/>
  <c r="B83" i="3"/>
  <c r="B79" i="3"/>
  <c r="B75" i="3"/>
  <c r="B73" i="3"/>
  <c r="A63" i="3"/>
  <c r="B60" i="3"/>
  <c r="A47" i="3"/>
  <c r="B44" i="3"/>
  <c r="B25" i="3"/>
  <c r="A11" i="3"/>
  <c r="A196" i="3"/>
  <c r="A184" i="3"/>
  <c r="A158" i="3"/>
  <c r="B137" i="3"/>
  <c r="B97" i="3"/>
  <c r="A55" i="3"/>
  <c r="A39" i="3"/>
  <c r="B186" i="3"/>
  <c r="A186" i="3"/>
  <c r="A93" i="3"/>
  <c r="B93" i="3"/>
  <c r="A49" i="3"/>
  <c r="B49" i="3"/>
  <c r="A33" i="3"/>
  <c r="B33" i="3"/>
  <c r="A202" i="3"/>
  <c r="B200" i="3"/>
  <c r="B197" i="3"/>
  <c r="A194" i="3"/>
  <c r="B192" i="3"/>
  <c r="B189" i="3"/>
  <c r="B161" i="3"/>
  <c r="A165" i="3"/>
  <c r="B165" i="3"/>
  <c r="B154" i="3"/>
  <c r="A154" i="3"/>
  <c r="A130" i="3"/>
  <c r="B130" i="3"/>
  <c r="A110" i="3"/>
  <c r="B110" i="3"/>
  <c r="A106" i="3"/>
  <c r="B106" i="3"/>
  <c r="A65" i="3"/>
  <c r="B65" i="3"/>
  <c r="A182" i="3"/>
  <c r="B178" i="3"/>
  <c r="A178" i="3"/>
  <c r="A176" i="3"/>
  <c r="B172" i="3"/>
  <c r="A157" i="3"/>
  <c r="B157" i="3"/>
  <c r="A150" i="3"/>
  <c r="B146" i="3"/>
  <c r="A146" i="3"/>
  <c r="A144" i="3"/>
  <c r="B140" i="3"/>
  <c r="B133" i="3"/>
  <c r="A126" i="3"/>
  <c r="B126" i="3"/>
  <c r="A122" i="3"/>
  <c r="B122" i="3"/>
  <c r="B113" i="3"/>
  <c r="A109" i="3"/>
  <c r="B109" i="3"/>
  <c r="A82" i="3"/>
  <c r="B82" i="3"/>
  <c r="B69" i="3"/>
  <c r="A53" i="3"/>
  <c r="B53" i="3"/>
  <c r="A37" i="3"/>
  <c r="B37" i="3"/>
  <c r="A13" i="3"/>
  <c r="B13" i="3"/>
  <c r="B185" i="3"/>
  <c r="A181" i="3"/>
  <c r="B181" i="3"/>
  <c r="A174" i="3"/>
  <c r="B170" i="3"/>
  <c r="A170" i="3"/>
  <c r="A168" i="3"/>
  <c r="B164" i="3"/>
  <c r="B153" i="3"/>
  <c r="A149" i="3"/>
  <c r="B149" i="3"/>
  <c r="A142" i="3"/>
  <c r="A138" i="3"/>
  <c r="B138" i="3"/>
  <c r="B129" i="3"/>
  <c r="A125" i="3"/>
  <c r="B125" i="3"/>
  <c r="A98" i="3"/>
  <c r="B98" i="3"/>
  <c r="B85" i="3"/>
  <c r="A78" i="3"/>
  <c r="B78" i="3"/>
  <c r="A74" i="3"/>
  <c r="B74" i="3"/>
  <c r="A57" i="3"/>
  <c r="B57" i="3"/>
  <c r="A41" i="3"/>
  <c r="B41" i="3"/>
  <c r="A17" i="3"/>
  <c r="B17" i="3"/>
  <c r="B201" i="3"/>
  <c r="A198" i="3"/>
  <c r="B193" i="3"/>
  <c r="A190" i="3"/>
  <c r="B177" i="3"/>
  <c r="A173" i="3"/>
  <c r="B173" i="3"/>
  <c r="A166" i="3"/>
  <c r="B162" i="3"/>
  <c r="A162" i="3"/>
  <c r="A160" i="3"/>
  <c r="B145" i="3"/>
  <c r="A141" i="3"/>
  <c r="B141" i="3"/>
  <c r="A114" i="3"/>
  <c r="B114" i="3"/>
  <c r="B101" i="3"/>
  <c r="A94" i="3"/>
  <c r="B94" i="3"/>
  <c r="A90" i="3"/>
  <c r="B90" i="3"/>
  <c r="B81" i="3"/>
  <c r="A77" i="3"/>
  <c r="B77" i="3"/>
  <c r="A134" i="3"/>
  <c r="B134" i="3"/>
  <c r="A118" i="3"/>
  <c r="B118" i="3"/>
  <c r="A102" i="3"/>
  <c r="B102" i="3"/>
  <c r="A86" i="3"/>
  <c r="B86" i="3"/>
  <c r="A70" i="3"/>
  <c r="B70" i="3"/>
  <c r="A61" i="3"/>
  <c r="B61" i="3"/>
  <c r="A45" i="3"/>
  <c r="B45" i="3"/>
  <c r="A27" i="3"/>
  <c r="B27" i="3"/>
  <c r="B66" i="3"/>
  <c r="B62" i="3"/>
  <c r="B58" i="3"/>
  <c r="B54" i="3"/>
  <c r="B50" i="3"/>
  <c r="B46" i="3"/>
  <c r="B42" i="3"/>
  <c r="B38" i="3"/>
  <c r="B34" i="3"/>
  <c r="B29" i="3"/>
  <c r="B18" i="3"/>
  <c r="B14" i="3"/>
  <c r="B10" i="3"/>
  <c r="L399" i="3" l="1"/>
</calcChain>
</file>

<file path=xl/sharedStrings.xml><?xml version="1.0" encoding="utf-8"?>
<sst xmlns="http://schemas.openxmlformats.org/spreadsheetml/2006/main" count="4499" uniqueCount="1070">
  <si>
    <t>ПРИЛОЖЕНИЕ                                                                                             к Порядку формирования и ведения реестра источников доходов республиканского бюджета Республики Тыва  и  реестра источников доходов бюджета Территориального фонда обязательного медицинского страхования Республики Тыва</t>
  </si>
  <si>
    <t>тыс.рублей</t>
  </si>
  <si>
    <t>Код классификации доходов бюджетов</t>
  </si>
  <si>
    <t>Наименование главного администратора (администратора) доходов республиканского бюджета Республики Тыва (бюджета ТФОМС РТ)</t>
  </si>
  <si>
    <t>Показатели прогноза доходов бюджета</t>
  </si>
  <si>
    <t xml:space="preserve">код   </t>
  </si>
  <si>
    <t>наименование</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</si>
  <si>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</si>
  <si>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службы по надзору в сфере природопользования по Республике Тыва</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</si>
  <si>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</si>
  <si>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 xml:space="preserve">Межрегиональное операционное управление Федерального казначейства </t>
  </si>
  <si>
    <t>Федеральная служба по надзору в сфере транспорта</t>
  </si>
  <si>
    <t>Управление Федеральной службы по надзору в сфере защиты прав потребителей и благополучия человека по Республике Тыва</t>
  </si>
  <si>
    <t>Управление Федеральной антимонопольной  службы по Республике Тыва</t>
  </si>
  <si>
    <t xml:space="preserve">Главное Управление Министерства чрезвычайных ситуаций по Республике Тыва
</t>
  </si>
  <si>
    <t>Федеральная служба войск национальной гвардии Российской Федерации</t>
  </si>
  <si>
    <t>Налог на прибыль организаций (за исключением консолидированных групп налогоплательщиков),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</si>
  <si>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Управление Федеральной налоговой службы по Республике Тыва</t>
  </si>
  <si>
    <t>Налог на прибыль организаций (за исключением консолидированных групп налогоплательщиков), зачисляемый в бюджеты субъектов Российской Федерации (пени по соответствующему платежу)</t>
  </si>
  <si>
    <t>Налог на прибыль организаций (за исключением консолидированных групп налогоплательщиков),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</si>
  <si>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Налог на прибыль организаций консолидированных групп налогоплательщиков, зачисляемый в бюджеты субъектов Российской Федерации (перерасчеты, недоимка и задолженность по соответствующему платежу, в том числе по отмененному)</t>
  </si>
  <si>
    <t>Налог на прибыль организаций консолидированных групп налогоплательщиков, зачисляемый в бюджеты субъектов Российской Федерации (пени по соответствующему платежу)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</si>
  <si>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</si>
  <si>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</si>
  <si>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(проценты по соответствующему платежу)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</si>
  <si>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</si>
  <si>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</si>
  <si>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</si>
  <si>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</si>
  <si>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</si>
  <si>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</si>
  <si>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</si>
  <si>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</si>
  <si>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</si>
  <si>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</si>
  <si>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</si>
  <si>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(пени по соответствующему платежу)</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</si>
  <si>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</si>
  <si>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Налог, взимаемый с налогоплательщиков, выбравших в качестве объекта налогообложения доходы (прочие поступления)</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</si>
  <si>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</si>
  <si>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(пени по соответствующему платежу)</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</si>
  <si>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</si>
  <si>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(прочие поступления)</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</si>
  <si>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</si>
  <si>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 (пени по соответствующему платежу)</t>
  </si>
  <si>
    <t>Минимальный налог, зачисляемый в бюджеты субъектов Российской Федерации (за налоговые периоды, истекшие до 1 января 2016 года) (сумма, платежа (перерасчеты, недоимка и задолженность по соответствующему платежу, в том числе по отмененному)</t>
  </si>
  <si>
    <t>Минимальный налог, зачисляемый в бюджеты субъектов Российской Федерации (за налоговые периоды, истекшие до 1 января 2016 года) (пени по соответствующему платежу)</t>
  </si>
  <si>
    <t>Минимальный налог, зачисляемый в бюджеты субъектов Российской Федерации (за налоговые периоды, истекшие до 1 января 2016 года) (суммы денежных взысканий (штрафов) по соответствующему платежу согласно законодательству Российской Федерации)</t>
  </si>
  <si>
    <t>Минимальный налог, зачисляемый в бюджеты субъектов Российской Федерации (за налоговые периоды, истекшие до 1 января 2016 года) (прочие поступления)</t>
  </si>
  <si>
    <t>Налог на имущество организаций по имуществу, не входящему в Единую систему газоснабжения (сумма платежа (перерасчеты, недоимка и задолженность по соответствующему платежу, в том числе по отмененному)</t>
  </si>
  <si>
    <t>Налог на имущество организаций по имуществу, не входящему в Единую систему газоснабжения (пени по соответствующему платежу)</t>
  </si>
  <si>
    <t>Налог на имущество организаций по имуществу, не входящему в Единую систему газоснабжения (суммы денежных взысканий (штрафов) по соответствующему платежу согласно законодательству Российской Федерации)</t>
  </si>
  <si>
    <t>Транспортный налог с организаций (сумма платежа (перерасчеты, недоимка и задолженность по соответствующему платежу, в том числе по отмененному)</t>
  </si>
  <si>
    <t>Транспортный налог с организаций (пени по соответствующему платежу)</t>
  </si>
  <si>
    <t>Транспортный налог с организаций (суммы денежных взысканий (штрафов) по соответствующему платежу согласно законодательству Российской Федерации)</t>
  </si>
  <si>
    <t>Транспортный налог с организаций (прочие поступления)</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</si>
  <si>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</si>
  <si>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Транспортный налог с физических лиц (пени по соответствующему платежу)</t>
  </si>
  <si>
    <t>Транспортный налог с физических лиц (прочие поступления)</t>
  </si>
  <si>
    <t>Налог на игорный бизнес (сумма платежа (перерасчеты, недоимка и задолженность по соответствующему платежу, в том числе по отмененному)</t>
  </si>
  <si>
    <t>Налог на добычу общераспространенных полезных ископаемых (сумма платежа (перерасчеты, недоимка и задолженность по соответствующему платежу, в том числе по отмененному)</t>
  </si>
  <si>
    <t>Налог на добычу общераспространенных полезных ископаемых (пени по соответствующему платежу)</t>
  </si>
  <si>
    <t>Налог на добычу общераспространенных полезных ископаемых (суммы денежных взысканий (штрафов) по соответствующему платежу согласно законодательству Российской Федерации)</t>
  </si>
  <si>
    <t>Налог на добычу прочих полезных ископаемых (за исключением полезных ископаемых в виде природных алмазов) (сумма платежа (перерасчеты, недоимка и задолженность по соответствующему платежу, в том числе по отмененному)</t>
  </si>
  <si>
    <t>Налог на добычу прочих полезных ископаемых (за исключением полезных ископаемых в виде природных алмазов) (пени по соответствующему платежу)</t>
  </si>
  <si>
    <t>Налог на добычу полезных ископаемых в виде угля (сумма платежа (перерасчеты, недоимка и задолженность по соответствующему платежу, в том числе по отмененному)</t>
  </si>
  <si>
    <t>Налог на добычу полезных ископаемых в виде угля (пени по соответствующему платежу)</t>
  </si>
  <si>
    <t>Сбор за пользование объектами животного мира (сумма платежа (перерасчеты, недоимка и задолженность по соответствующему платежу, в том числе по отмененному)</t>
  </si>
  <si>
    <t>Сбор за пользование объектами животного мира (пени по соответствующему платежу)</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</si>
  <si>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 (при обращении через многофункциональные центры)</t>
  </si>
  <si>
    <t>Налог, взимаемый в виде стоимости патента в связи с применением упрощенной системы налогообложения (сумма платежа (перерасчеты, недоимка и задолженность по соответствующему платежу, в том числе по отмененному)</t>
  </si>
  <si>
    <t>Налог, взимаемый в виде стоимости патента в связи с применением упрощенной системы налогообложения (пени по соответствующему платежу)</t>
  </si>
  <si>
    <t>Налоги, взимаемые в виде стоимости патента в связи с применением упрощенной системы налогообложения (за налоговые периоды, истекшие до 1 января 2011 года) (пени по соответствующему платежу)</t>
  </si>
  <si>
    <t>Регулярные платежи за пользование недрами при пользовании недрами на территории Российской Федерации (сумма платежа (перерасчеты, недоимка и задолженность по соответствующему платежу, в том числе по отмененному)</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</si>
  <si>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(при обращении через многофункциональные центры)</t>
  </si>
  <si>
    <t>Министерство внутренних дел по Республике Тыва</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</si>
  <si>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содержащего электронный носитель информации (паспорта нового поколения) (при обращении через многофункциональные центры)</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</si>
  <si>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гражданину Российской Федерации в возрасте до 14 лет (при обращении через многофункциональные центры)</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</si>
  <si>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содержащего электронный носитель информации (паспорта нового поколения), гражданину Российской Федерации в возрасте до 14 лет (при обращении через многофункциональные центры)</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</si>
  <si>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внесение изменений в паспорт, удостоверяющий личность гражданина Российской Федерации за пределами территории Российской Федерации (при обращении через многофункциональные центры)</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</si>
  <si>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(при обращении через многофункциональные центры)</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</si>
  <si>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взамен утраченного или пришедшего в негодность (при обращении через многофункциональные центры)</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</si>
  <si>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общероссийских общественных организаций инвалидов)</t>
  </si>
  <si>
    <t xml:space="preserve">Управление Министерства юстиции Российской Федерации по Республике Тыва </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</si>
  <si>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</si>
  <si>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Государственная пошлина за государственную регистрацию прав, ограничений (обременений) прав на недвижимое имущество и сделок с ним (при обращении через многофункциональные центры)</t>
  </si>
  <si>
    <t>Управление Росреестра по Республике Тыва</t>
  </si>
  <si>
    <t>Прокуратура Республики Тыва</t>
  </si>
  <si>
    <t>Прочие доходы от оказания платных услуг (работ) получателями средств бюджетов субъектов Российской Федерации</t>
  </si>
  <si>
    <t>Прочие доходы от компенсации затрат бюджетов субъектов Российской Федерации</t>
  </si>
  <si>
    <t>Служба по тарифам Республики Тыва</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</si>
  <si>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</si>
  <si>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 xml:space="preserve">Служба по лицензированию и надзору отдельных видов деятельности Республики Тыва </t>
  </si>
  <si>
    <t>Прочие государственные пошлины за совершение прочих юридически значимых действий, подлежащие зачислению в бюджет субъекта Российской Федерации</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</si>
  <si>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</si>
  <si>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</si>
  <si>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Платежи, взимаемые государственными органами (организациями) субъектов Российской Федерации за выполнение определенных функций</t>
  </si>
  <si>
    <t>Прочие поступления от денежных взысканий (штрафов) и иных сумм в возмещение ущерба, зачисляемые в бюджеты субъектов Российской Федерации</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</si>
  <si>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</si>
  <si>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Служба государственной жилищной инспекции и строительного надзора Республики Тыва</t>
  </si>
  <si>
    <t>Министерство топлива и энергетики Республики Тыва</t>
  </si>
  <si>
    <t>Счетная палата Республики Тыва</t>
  </si>
  <si>
    <t>Прочие неналоговые доходы бюджетов субъектов Российской Федерации</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</si>
  <si>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</si>
  <si>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 xml:space="preserve">Министерство дорожно-транспортного комплекса Республики Тыва </t>
  </si>
  <si>
    <t>Министерство природных ресурсов и экологии Республики Тыва</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</si>
  <si>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</si>
  <si>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Плата за проведение государственной экспертизы запасов полезных ископаемых, геологической, экономической и экологической информации о предоставляемых в пользование участках недр местного значения</t>
  </si>
  <si>
    <t>Сборы за участие в конкурсе (аукционе) на право пользования участками недр местного значения</t>
  </si>
  <si>
    <t>Министерство здравоохранения  Республики Тыва</t>
  </si>
  <si>
    <t>Министерство финансов Республики Тыва</t>
  </si>
  <si>
    <t>Служба по финансово-бюджетному надзору Республики Тыва</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</si>
  <si>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</si>
  <si>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Министерство земельных и имущественных отношений Республики Тыва</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</si>
  <si>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</si>
  <si>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</si>
  <si>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Доходы от сдачи в аренду имущества, составляющего казну субъекта Российской Федерации (за исключением земельных участков)</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</si>
  <si>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</si>
  <si>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</si>
  <si>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Руководитель</t>
  </si>
  <si>
    <t>____________________________________________________________________</t>
  </si>
  <si>
    <t>(уполномоченное лицо)</t>
  </si>
  <si>
    <t xml:space="preserve">               (должность)</t>
  </si>
  <si>
    <t>(расшифровка подписи)</t>
  </si>
  <si>
    <t>Исполнитель</t>
  </si>
  <si>
    <t>__________________________________________________________________________</t>
  </si>
  <si>
    <t>_______________________</t>
  </si>
  <si>
    <t>__________________</t>
  </si>
  <si>
    <t>(ФИО)</t>
  </si>
  <si>
    <t>(телефон)</t>
  </si>
  <si>
    <t>"______"    ____________________________    20____   г.</t>
  </si>
  <si>
    <t>Дотации бюджетам субъектов Российской Федерации на выравнивание бюджетной обеспеченности</t>
  </si>
  <si>
    <t>Субсидии бюджетам субъектов Российской Федерации на реализацию федеральных целевых программ</t>
  </si>
  <si>
    <t>Субсидии бюджетам субъектов Российской Федерации на реализацию мероприятий государственной программы Российской Федерации "Доступная среда" на 2011 - 2020 годы</t>
  </si>
  <si>
    <t>Субсидии бюджетам субъектов Российской Федерации на поддержку региональных проектов в сфере информационных технологий</t>
  </si>
  <si>
    <t>Субсидии бюджетам субъектов Российской Федерации на адресную финансовую поддержку спортивных организаций, осуществляющих подготовку спортивного резерва для сборных команд Российской Федерации</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</si>
  <si>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</si>
  <si>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создание в общеобразовательных организациях, расположенных в сельской местности, условий для занятий физической культурой и спортом</t>
  </si>
  <si>
    <t>Субсидии бюджетам субъектов Российской Федерации на софинансирование социальных программ субъектов Российской Федерации, связанных с укреплением материально-технической базы организаций социального обслуживания населения, оказанием адресной социальной помощи неработающим пенсионерам, обучением компьютерной грамотности неработающих пенсионеров</t>
  </si>
  <si>
    <t>Субсидии бюджетам субъектов Российской Федерации на реализацию отдельных мероприятий государственной программы Российской Федерации "Развитие здравоохранения"</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</si>
  <si>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</si>
  <si>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</si>
  <si>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</si>
  <si>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</si>
  <si>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Субсидия бюджетам субъектов Российской Федерации на поддержку отрасли культуры</t>
  </si>
  <si>
    <t>Субсидии бюджетам субъектов Российской Федерации на реализацию мероприятий по содействию созданию в субъектах Российской Федерации новых мест в общеобразовательных организациях</t>
  </si>
  <si>
    <t>Субсидии бюджетам субъектов Российской Федерации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</si>
  <si>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Субсидии бюджетам субъектов Российской Федерации на оказание несвязанной поддержки сельскохозяйственным товаропроизводителям в области растениеводства</t>
  </si>
  <si>
    <t>Субсидии бюджетам субъектов Российской Федерации на повышение продуктивности в молочном скотоводстве</t>
  </si>
  <si>
    <t>Субсидии бюджетам субъектов Российской Федерации на содействие достижению целевых показателей реализации региональных программ развития агропромышленного комплекса</t>
  </si>
  <si>
    <t>Субсидии бюджетам субъектов Российской Федерации на возмещение части процентной ставки по инвестиционным кредитам (займам) в агропромышленном комплексе</t>
  </si>
  <si>
    <t>Субсидии бюджетам субъектов Российской Федерации на поддержку обустройства мест массового отдыха населения (городских парков)</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</si>
  <si>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</si>
  <si>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</si>
  <si>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</si>
  <si>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</si>
  <si>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</si>
  <si>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</si>
  <si>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</si>
  <si>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</si>
  <si>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</si>
  <si>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</si>
  <si>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</si>
  <si>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</si>
  <si>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</si>
  <si>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Единая субвенция бюджетам субъектов Российской Федерации</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</si>
  <si>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</si>
  <si>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обеспечение членов Совета Федерации и их помощников в субъектах Российской Федерации</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</si>
  <si>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</si>
  <si>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финансовое обеспечение дорожной деятельности</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</si>
  <si>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</si>
  <si>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______________________</t>
  </si>
  <si>
    <t>(подпись)</t>
  </si>
  <si>
    <t>_______________________________________</t>
  </si>
  <si>
    <t xml:space="preserve">                          (должность)</t>
  </si>
  <si>
    <t>048 1 12 01010 01 6000 120</t>
  </si>
  <si>
    <t>048 1 12 01030 01 6000 120</t>
  </si>
  <si>
    <t>182 1 01 01012 02 3000 110</t>
  </si>
  <si>
    <t>182 1 01 01012 02 1000 110</t>
  </si>
  <si>
    <t>182 1 01 01012 02 2100 110</t>
  </si>
  <si>
    <t>182 1 01 01014 02 1000 110</t>
  </si>
  <si>
    <t>182 1 01 01014 02 2100 110</t>
  </si>
  <si>
    <t>182 1 01 02010 01 1000 110</t>
  </si>
  <si>
    <t>182 1 01 02010 01 2200 110</t>
  </si>
  <si>
    <t>182 1 01 02010 01 3000 110</t>
  </si>
  <si>
    <t>182 1 01 02010 01 4000 110</t>
  </si>
  <si>
    <t>182 1 01 02020 01 1000 110</t>
  </si>
  <si>
    <t>182 1 01 02020 01 2100 110</t>
  </si>
  <si>
    <t>182 1 01 02030 01 1000 110</t>
  </si>
  <si>
    <t>182 1 01 02030 01 2100 110</t>
  </si>
  <si>
    <t>182 1 01 02030 01 3000 110</t>
  </si>
  <si>
    <t>182 1 01 02030 01 4000 110</t>
  </si>
  <si>
    <t>182 1 01 02040 01 1000 110</t>
  </si>
  <si>
    <t>182 1 05 01011 01 1000 110</t>
  </si>
  <si>
    <t>182 1 05 01011 01 2100 110</t>
  </si>
  <si>
    <t>182 1 05 01011 01 3000 110</t>
  </si>
  <si>
    <t>182 1 05 01011 01 4000 110</t>
  </si>
  <si>
    <t>182 1 05 01021 01 1000 110</t>
  </si>
  <si>
    <t>182 1 05 01021 01 2100 110</t>
  </si>
  <si>
    <t>182 1 05 01021 01 3000 110</t>
  </si>
  <si>
    <t>182 1 05 01021 01 4000 110</t>
  </si>
  <si>
    <t>182 1 05 01022 01 1000 110</t>
  </si>
  <si>
    <t>182 1 05 01022 01 2100 110</t>
  </si>
  <si>
    <t>182 1 05 01050 01 1000 110</t>
  </si>
  <si>
    <t>182 1 05 01050 01 2100 110</t>
  </si>
  <si>
    <t>182 1 05 01050 01 3000 110</t>
  </si>
  <si>
    <t>182 1 05 01050 01 4000 110</t>
  </si>
  <si>
    <t>182 1 06 02010 02 1000 110</t>
  </si>
  <si>
    <t>182 1 06 02010 02 2100 110</t>
  </si>
  <si>
    <t>182 1 06 02010 02 3000 110</t>
  </si>
  <si>
    <t>182 1 06 04011 02 1000 110</t>
  </si>
  <si>
    <t>182 1 06 04011 02 2100 110</t>
  </si>
  <si>
    <t>182 1 06 04011 02 3000 110</t>
  </si>
  <si>
    <t>182 1 06 04011 02 4000 110</t>
  </si>
  <si>
    <t>182 1 06 04012 02 1000 110</t>
  </si>
  <si>
    <t>182 1 06 04012 02 2100 110</t>
  </si>
  <si>
    <t>182 1 06 04012 02 4000 110</t>
  </si>
  <si>
    <t>182 1 06 05000 02 1000 110</t>
  </si>
  <si>
    <t>182 1 07 01020 01 1000 110</t>
  </si>
  <si>
    <t>182 1 07 01020 01 2100 110</t>
  </si>
  <si>
    <t>182 1 07 01020 01 3000 110</t>
  </si>
  <si>
    <t>182 1 07 01030 01 1000 110</t>
  </si>
  <si>
    <t>182 1 07 01030 01 2100 110</t>
  </si>
  <si>
    <t>182 1 07 01060 01 1000 110</t>
  </si>
  <si>
    <t>182 1 07 01060 01 2100 110</t>
  </si>
  <si>
    <t>182 1 07 04010 01 1000 110</t>
  </si>
  <si>
    <t>182 1 07 04010 01 2100 110</t>
  </si>
  <si>
    <t>182 1 08 07010 01 8000 110</t>
  </si>
  <si>
    <t>182 1 09 11010 02 1000 110</t>
  </si>
  <si>
    <t>182 1 09 11010 02 2100 110</t>
  </si>
  <si>
    <t>182 1 09 11020 02 2100 110</t>
  </si>
  <si>
    <t>182 1 12 02030 01 1000 120</t>
  </si>
  <si>
    <t>188 1 08 06000 01 8003 110</t>
  </si>
  <si>
    <t>188 1 08 06000 01 8004 110</t>
  </si>
  <si>
    <t>188 1 08 06000 01 8005 110</t>
  </si>
  <si>
    <t>188 1 08 06000 01 8006 110</t>
  </si>
  <si>
    <t>188 1 08 06000 01 8007 110</t>
  </si>
  <si>
    <t>188 1 08 07100 01 8034 110</t>
  </si>
  <si>
    <t>188 1 08 07100 01 8035 110</t>
  </si>
  <si>
    <t>318 1 08 07110 01 0101 110</t>
  </si>
  <si>
    <t>318 1 08 07120 01 1000 110</t>
  </si>
  <si>
    <t>321 1 08 07020 01 8000 110</t>
  </si>
  <si>
    <t>321 1 13 01031 01 8000 130</t>
  </si>
  <si>
    <t>862 1 08 07300 01 1000 110</t>
  </si>
  <si>
    <t>863 1 08 07400 01 1000 110</t>
  </si>
  <si>
    <t>902 1 13 01992 02 0000 130</t>
  </si>
  <si>
    <t>906 1 17 05020 02 0000 180</t>
  </si>
  <si>
    <t>911 1 08 07172 01 1000 110</t>
  </si>
  <si>
    <t>911 1 13 01992 02 0000 130</t>
  </si>
  <si>
    <t>912 1 08 07300 01 1000 110</t>
  </si>
  <si>
    <t>912 1 12 02012 01 0000 120</t>
  </si>
  <si>
    <t>912 1 12 02052 01 0000 120</t>
  </si>
  <si>
    <t>912 1 12 02102 02 0000 120</t>
  </si>
  <si>
    <t>912 1 13 01992 02 0000 130</t>
  </si>
  <si>
    <t>912 1 16 90020 02 0000 140</t>
  </si>
  <si>
    <t>920 1 13 02992 02 0000 130</t>
  </si>
  <si>
    <t>926 1 11 01020 02 0000 120</t>
  </si>
  <si>
    <t>926 1 11 05022 02 0000 120</t>
  </si>
  <si>
    <t>926 1 11 05032 02 0000 120</t>
  </si>
  <si>
    <t>926 1 11 05072 02 0000 120</t>
  </si>
  <si>
    <t>926 1 11 07012 02 0000 120</t>
  </si>
  <si>
    <t>926 1 14 02023 02 0000 410</t>
  </si>
  <si>
    <t>929 1 08 07300 01 1000 110</t>
  </si>
  <si>
    <t>Возврат остатков межбюджетных трансфертов прошлых лет на осуществление единовременных выплат медицинским работникам из бюджетов субъектов Российской Федерации</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</si>
  <si>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</si>
  <si>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Единица измерения:</t>
  </si>
  <si>
    <t>188 1 08 07141 01 8000 110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</si>
  <si>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 (при обращении через многофункциональные центры)</t>
  </si>
  <si>
    <t>923 1 08 07082 01 1000 110</t>
  </si>
  <si>
    <t>923 1 08 07380 01 1000 110</t>
  </si>
  <si>
    <t>923 1 08 07390 01 1000 110</t>
  </si>
  <si>
    <t>Министерство образования и науки Республики Тыва</t>
  </si>
  <si>
    <t>Министерство обороны Российской Федерации</t>
  </si>
  <si>
    <t>182 1 05 01012 01 1000 110</t>
  </si>
  <si>
    <t>Налог, взимаемый с налогоплательщиков, выбравших в качестве объекта налогообложения доходы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</si>
  <si>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182 1 05 03020 01 3000 110</t>
  </si>
  <si>
    <t>Единый сельскохозяйственный налог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</si>
  <si>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182 1 05 01011 01 2200 110</t>
  </si>
  <si>
    <t>Налог, взимаемый с налогоплательщиков, выбравших в качестве объекта налогообложения доходы (проценты по соответствующему платежу)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</si>
  <si>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</si>
  <si>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182 1 01 02010 01 5000 110</t>
  </si>
  <si>
    <t>Плата за размещение отходов производства (пени по соответствующему платежу)</t>
  </si>
  <si>
    <t>Дотации бюджетам субъектов Российской Федерации на поддержку мер по обеспечению сбалансированности бюджетов</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</si>
  <si>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</si>
  <si>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Дотации бюджетам субъектов Российской Федерации в целях стимулирования роста налогового потенциала по налогу на прибыль организаций</t>
  </si>
  <si>
    <t>Субсидии бюджетам субъектов Российской Федерации на мероприятия федеральной целевой программы "Развитие водохозяйственного комплекса Российской Федерации в 2012 - 2020 годах"</t>
  </si>
  <si>
    <t>920 2 02 25028 02 0000 150</t>
  </si>
  <si>
    <t>920 2 02 25138 02 0000 150</t>
  </si>
  <si>
    <t xml:space="preserve">Субсидии  бюджетам субъектов Российской Федерации на единовременные компенсационные выплаты медицинским работникам в возрасте до 50 лет, имеющим высшее образование, прибывшим на работу в сельский населенный пункт, либо рабочий поселок, либо поселок городского типа или переехавшим на работу в сельский населенный пункт, либо рабочий поселок, либо поселок городского типа из другого населенного пункта </t>
  </si>
  <si>
    <t>920 2 02 25202 02 0000 150</t>
  </si>
  <si>
    <t xml:space="preserve">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 </t>
  </si>
  <si>
    <t>920 2 02 25228 02 0000 150</t>
  </si>
  <si>
    <t xml:space="preserve">Субсидии бюджетам субъектов Российской Федерации на закупку спортивно-технологического оборудования для создания спортивной инфраструктуры </t>
  </si>
  <si>
    <t>920 2 02 25229 02 0000 150</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</si>
  <si>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</si>
  <si>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</si>
  <si>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Российской Федерации на финансовое обеспечение мероприятий федеральной целевой программы "Развитие физической культуры и спорта в Российской Федерации на 2016 - 2020 годы"</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</si>
  <si>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</si>
  <si>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субъектов Российской Федерации на реализацию мероприятий по обеспечению жильем молодых семей</t>
  </si>
  <si>
    <t>920 2 02 25511 02 0000 150</t>
  </si>
  <si>
    <t>Субсидии бюджетам субъектов Российской Федерации на проведение комплексных кадастровых работ в рамках федеральной целевой программы "Развитие единой государственной системы регистрации прав и кадастрового учета недвижимости (2014 - 2020 годы)"</t>
  </si>
  <si>
    <t>Субсидии бюджетам субъектов Российской Федерации на поддержку творческой деятельности и техническое оснащение детских и кукольных театров</t>
  </si>
  <si>
    <t>Субсидии бюджетам субъектов Российской Федерации на поддержку государственных программ субъектов Российской Федерации и муниципальных программ формирования современной городской среды</t>
  </si>
  <si>
    <t>Субсидии бюджетам субъектов Российской Федерации на реализацию мероприятий по устойчивому развитию сельских территорий</t>
  </si>
  <si>
    <t>Субсидии бюджетам субъектов Российской Федерации на реализацию мероприятий в области мелиорации земель сельскохозяйственного назначения</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</si>
  <si>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</si>
  <si>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</si>
  <si>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Субвенции бюджетам субъектов Российской Федерации на выполнение полномочий Российской Федерации по осуществлению ежемесячной выплаты в связи с рождением (усыновлением) первого ребенка</t>
  </si>
  <si>
    <t>Межбюджетные трансферты, передаваемые бюджетам субъектов Российской Федерации на создание в субъектах Российской Федерации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</si>
  <si>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Межбюджетные трансферты, передаваемые бюджетам субъектов Российской Федерации, за счет средств резервного фонда Президента Российской Федерации</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</si>
  <si>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</si>
  <si>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</si>
  <si>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Предоставление негосударственными организациями грантов для получателей средств бюджетов субъектов Российской Федерации</t>
  </si>
  <si>
    <t>Доходы бюджетов субъектов Российской Федерации от возврата остатков субвенций на осуществление первичного воинского учета на территориях, где отсутствуют военные комиссариаты из бюджетов муниципальных образований</t>
  </si>
  <si>
    <t>Доходы бюджетов субъектов Российской Федерации от возврата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N 81-ФЗ "О государственных пособиях гражданам, имеющим детей" из бюджетов муниципальных образований</t>
  </si>
  <si>
    <t>Возврат остатков субсидий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из бюджетов субъектов Российской Федерации</t>
  </si>
  <si>
    <t>Возврат остатков субсидий на реализацию отдельных мероприятий государственной программы Российской Федерации "Развитие здравоохранения" из бюджетов субъектов Российской Федерации</t>
  </si>
  <si>
    <t>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</si>
  <si>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Возврат остатков субвенций на осуществление первичного воинского учета на территориях, где отсутствуют военные комиссариаты из бюджетов субъектов Российской Федерации</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</si>
  <si>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N 81-ФЗ "О государственных пособиях гражданам, имеющим детей" из бюджетов субъектов Российской Федерации</t>
  </si>
  <si>
    <t>920 2 19 35900 02 0000 151</t>
  </si>
  <si>
    <t>Возврат остатков единой субвенции из бюджетов субъектов Российской Федерации</t>
  </si>
  <si>
    <t>182 1 05 01011 01 5000 110</t>
  </si>
  <si>
    <t>Налог, взимаемый с налогоплательщиков, выбравших в качестве объекта налогообложения доходы (уплата процентов, начисленных на суммы излишне взысканных (уплаченных) платежей, а также при нарушении сроков их возврата)</t>
  </si>
  <si>
    <t>182 1 05 01012 01 2100 110</t>
  </si>
  <si>
    <t>Налог, взимаемый с налогоплательщиков, выбравших в качестве объекта налогообложения доходы (за налоговые периоды, истекшие до 1 января 2011 года) (пени по соответствующему платежу)</t>
  </si>
  <si>
    <t>182 1 06 02020 02 1000 110</t>
  </si>
  <si>
    <t>Налог на имущество организаций по имуществу, входящему в Единую систему газоснабжения (сумма платежа (перерасчеты, недоимка и задолженность по соответствующему платежу, в том числе по отмененному)</t>
  </si>
  <si>
    <t>048 1 12 01010 01 2100 120</t>
  </si>
  <si>
    <t>Плата за выбросы загрязняющих веществ в атмосферный воздух стационарными объектами (пени по соответствующему платежу)</t>
  </si>
  <si>
    <t>048 1 12 01041 01 2100 120</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</si>
  <si>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</si>
  <si>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</si>
  <si>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048 1 12 01042 01 6000 120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</si>
  <si>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</si>
  <si>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048 1 12 01070 01 6000 120</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</si>
  <si>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</si>
  <si>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912 1 12 04013 02 0000 120</t>
  </si>
  <si>
    <t>912 1 12 04014 02 0000 120</t>
  </si>
  <si>
    <t>912 1 12 04015 02 0000 120</t>
  </si>
  <si>
    <t>912 1 13 01410 01 0000 130</t>
  </si>
  <si>
    <t>Плата за использование лесов, расположенных на землях лесного фонда, в части, превышающей минимальный размер платы по договору купли-продажи лесных насаждений</t>
  </si>
  <si>
    <t>Плата за использование лесов, расположенных на землях лесного фонда, в части, превышающей минимальный размер арендной платы</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</si>
  <si>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</si>
  <si>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</si>
  <si>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Сбор за пользование объектами водных биологических ресурсов (по внутренним водным объектам) (сумма платежа (перерасчеты, недоимка и задолженность по соответствующему платежу, в том числе по отмененному)</t>
  </si>
  <si>
    <t>182 1 07 04030 01 1000 110</t>
  </si>
  <si>
    <t>Министерство сельского хозяйства и продовольствия Республики Тыва</t>
  </si>
  <si>
    <t>918 1 15 02020 02 0000 140</t>
  </si>
  <si>
    <t>Федеральное агентство лесного хозяйства</t>
  </si>
  <si>
    <t>100 1 03 02142 01 0000 110</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</si>
  <si>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(в порядке, установленном Министерством финансов Российской Федерации)</t>
  </si>
  <si>
    <t>100 1 03 02143 01 0000 110</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</si>
  <si>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</si>
  <si>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100 1 03 02231 01 0000 110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</si>
  <si>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</si>
  <si>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</si>
  <si>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</si>
  <si>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</si>
  <si>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</si>
  <si>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</si>
  <si>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</si>
  <si>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(прочие поступления)</t>
  </si>
  <si>
    <t>182 1 01 02050 01 1000 110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</si>
  <si>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(сумма платежа (перерасчеты, недоимка и задолженность по соответствующему платежу, в том числе по отмененному)</t>
  </si>
  <si>
    <t>182 1 01 02050 01 2100 110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</si>
  <si>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(пени по соответствующему платежу)</t>
  </si>
  <si>
    <t>182 1 01 02050 01 3000 110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</si>
  <si>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(суммы денежных взысканий (штрафов) по соответствующему платежу согласно законодательству Российской Федерации)</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</si>
  <si>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</si>
  <si>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Управление Федеральной службы по экологическому,технологическому и атомному надзору Республики Тыва</t>
  </si>
  <si>
    <t>829 1 16 01142 01 0000 140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</si>
  <si>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t>
  </si>
  <si>
    <t>862 1 16 07090 02 0000 140</t>
  </si>
  <si>
    <t>863 1 16 07090 02 0000 140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</si>
  <si>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</si>
  <si>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911 1 16 11063 01 0000 140</t>
  </si>
  <si>
    <t>Платежи, уплачиваемые в целях возмещения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t>
  </si>
  <si>
    <t>912 1 16 07090 02 0000 140</t>
  </si>
  <si>
    <t>914 1 16 07090 02 0000 140</t>
  </si>
  <si>
    <t>918 1 16 07090 02 0000 140</t>
  </si>
  <si>
    <t>920 1 16 01152 01 0000 140</t>
  </si>
  <si>
    <t>920 1 16 07090 02 0000 140</t>
  </si>
  <si>
    <t>Платежи в целях возмещения убытков, причиненных уклонением от заключения с государственным органом субъекта Российской Федерации (казенным учреждением субъекта Российской Федерации) государственного контракта (за исключением государственного контракта, финансируемого за счет средств дорожного фонда субъекта Российской Федерации)</t>
  </si>
  <si>
    <t>921 1 16 01152 01 0000 140</t>
  </si>
  <si>
    <t>921 1 16 10056 02 0000 140</t>
  </si>
  <si>
    <t>188 1 16 01121 01 0001 140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</si>
  <si>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 (штрафы за нарушение Правил дорожного движения, правил эксплуатации транспортного средства)</t>
  </si>
  <si>
    <t>182 1 08 07010 01 8001 110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</si>
  <si>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 и другие юридически значимые действия (при обращении в электронной форме и выдаче через многофункциональные центры)</t>
  </si>
  <si>
    <t>182 1 08 07310 01 8000 110</t>
  </si>
  <si>
    <t>Государственная пошлина за повторную выдачу свидетельства о постановке на учет в налоговом органе (при обращении через многофункциональные центры)</t>
  </si>
  <si>
    <t>182 1 08 07310 01 8001 110</t>
  </si>
  <si>
    <t>Государственная пошлина за повторную выдачу свидетельства о постановке на учет в налоговом органе (при обращении в электронной форме и выдаче через многофункциональные центры)</t>
  </si>
  <si>
    <t>318 1 08 07110 01 0103 110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</si>
  <si>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общестенных объединений)</t>
  </si>
  <si>
    <t>918 1 08 07142 01 1000 110</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</si>
  <si>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самооходных дорожно-строительных и иных самоходных машин, выдачей удостоверений тракториста-машиниста (тракториста), временных удостоверенний на право управления самоходными машинами, в том числе взамен утраченных или пришедших в негодность</t>
  </si>
  <si>
    <t>Государственная пошлина за выдачу уполномоченными органами исполнительной власти субъектов Российской Федерации учебным учреждениям образовательных свидетельств о соответствии требованиям оборудования и оснащенности образовательного процесса для рассмотрения соответствующими органами вопроса об аккредитации и выдачи указанным учреждениям лицензии на право подготовки трактористов и машинистов самоходных машин</t>
  </si>
  <si>
    <t>182 1 13 01020 01 8000 130</t>
  </si>
  <si>
    <t>Плата за предоставление сведений и документов, содержащихся в Едином государственной реестре юридических лиц и в Едином государственном реестре индивидуальных предпринимателей (при обращении через многофункциональные центра)</t>
  </si>
  <si>
    <t>Плата за предоставление сведений из Единого государственного недвижимости (при обращении через многофункциональные центры)</t>
  </si>
  <si>
    <t>Министерство культуры Республики Тыва</t>
  </si>
  <si>
    <t>Министерство спорта Республики Тыва</t>
  </si>
  <si>
    <t xml:space="preserve">182 1 07 04030 01 0000 110
</t>
  </si>
  <si>
    <t xml:space="preserve">Сбор за пользование объектами водных биологических ресурсов (по внутренним водным объектам)
</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</si>
  <si>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</si>
  <si>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Субсидии бюджетам субъектов Российской Федерации на обновление материально-технической базы для формирования у обучающихся современных технологических и гуманитарных навыков</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</si>
  <si>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</si>
  <si>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920 2 02 25170 02 0000 150</t>
  </si>
  <si>
    <t>Субсидии в целях развития паллиативной медицинской помощи</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</si>
  <si>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</si>
  <si>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Субсидии бюджетам на создание новых мест в общеобразовательных организациях, расположенных в сельской местности и поселках городского типа</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</si>
  <si>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</si>
  <si>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Субсидии на строительство и реконструкцию (модернизация) объектов питьевого водоснабжения</t>
  </si>
  <si>
    <t>920 2 02 25462 02 0000 150</t>
  </si>
  <si>
    <t>920 2 02 25466 02 0000 150</t>
  </si>
  <si>
    <t>920 2 02 25467 02 0000 150</t>
  </si>
  <si>
    <t>920 2 02 25497 02 0000 150</t>
  </si>
  <si>
    <t>920 2 02 25515 02 0000 150</t>
  </si>
  <si>
    <t>920 2 02 25516 02 0000 150</t>
  </si>
  <si>
    <t>920 2 02 25517 02 0000 150</t>
  </si>
  <si>
    <t>920 2 02 25519 02 0000 150</t>
  </si>
  <si>
    <t>920 2 02 25520 02 0000 150</t>
  </si>
  <si>
    <t>920 2 02 25527 02 0000 150</t>
  </si>
  <si>
    <t>Субсидии на повышение качества образования в школах с низкими результатами обучения и в школах, функционирующих в неблагоприятных социальных условиях, путем реализации региональных проектов и распространения их результатов в субъектах Российской Федерации</t>
  </si>
  <si>
    <t>920 2 02 25541 02 0000 150</t>
  </si>
  <si>
    <t>920 2 02 25542 02 0000 150</t>
  </si>
  <si>
    <t>920 2 02 25543 02 0000 150</t>
  </si>
  <si>
    <t>Субсидии бюджетам субъектов Российской Федерации на закупку авиационных работ органами государственной власти субъектов Российской Федерации для оказания медицинской помощи</t>
  </si>
  <si>
    <t>920 2 02 25554 02 0000 150</t>
  </si>
  <si>
    <t>920 2 02 25555 02 0000 150</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</si>
  <si>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</si>
  <si>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финансового обеспечения программ, направленных на обеспечение безопасных и комфортных условий предоставления социальных услуг в сфере социального обслуживания</t>
  </si>
  <si>
    <t>920 2 02 35118 02 0000 150</t>
  </si>
  <si>
    <t>920 2 02 35120 02 0000 150</t>
  </si>
  <si>
    <t>920 2 02 35128 02 0000 150</t>
  </si>
  <si>
    <t>920 2 02 35129 02 0000 150</t>
  </si>
  <si>
    <t>920 2 02 35135 02 0000 150</t>
  </si>
  <si>
    <t>920 2 02 35137 02 0000 150</t>
  </si>
  <si>
    <t>920 2 02 35176 02 0000 150</t>
  </si>
  <si>
    <t>920 2 02 35220 02 0000 150</t>
  </si>
  <si>
    <t>920 2 02 35240 02 0000 150</t>
  </si>
  <si>
    <t>920 2 02 35250 02 0000 150</t>
  </si>
  <si>
    <t>Субвенции бюджетам субъектов Российской Федерации на увеличение площади лесовосстановления</t>
  </si>
  <si>
    <t>Субвенции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</si>
  <si>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Субвенции бюджетам субъектов Российской Федерации на формирование запаса лесных семян для лесовосстановления</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</si>
  <si>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</si>
  <si>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920 2 02 35460 02 0000 150</t>
  </si>
  <si>
    <t>Межбюджетные трансферты, передаваемые бюджетам субъектов Российской Федерации на социальную поддержку Героев Советского Союза, Героев Российской Федерации и полных кавалеров ордена Славы</t>
  </si>
  <si>
    <t>920 2 02 45161 02 0000 150</t>
  </si>
  <si>
    <t>Межбюджетные трансферты, передаваемые бюджетам субъектов Российской Федерации на создание и оснащение референс-центров для проведения иммуногистохимических, патоморфологических исследований и лучевых методов исследований, переоснащение сети региональных медицинских организаций, оказывающих помощь больным онкологическими заболеваниями в субъектах Российской Федерации</t>
  </si>
  <si>
    <t>Межбюджетные трансферты на оснащение оборудованием региональных сосудистых центров и первичных сосудистых отделений</t>
  </si>
  <si>
    <t>Межбюджетные трансферты, передаваемые бюджетам субъектов Российской Федерации на социальную поддержку Героев Социалистического Труда, Героев Труда Российской Федерации и полных кавалеров ордена Трудовой Славы</t>
  </si>
  <si>
    <t>Межбюджетные трансферты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</si>
  <si>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Межбюджетные трансферты, передаваемые бюджетам субъектов Российской Федерации на приобретение автотранспорта</t>
  </si>
  <si>
    <t>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t>
  </si>
  <si>
    <t>Межбюджетные трансферты, передаваемые бюджетам субъектов Российской Федерации на осуществление компенсации сельскохозяйственным товаропроизводителям, не обеспечившим в установленном порядке страховую защиту своих имущественных интересов, связанных с производством сельскохозяйственной продукции, ущерба, причиненного в результате чрезвычайных ситуаций природного характера в 2018 году на территориях субъектов Российской Федерации</t>
  </si>
  <si>
    <t>920 2 02 45390 02 0000 150</t>
  </si>
  <si>
    <t>Межбюджетные трансферты, передаваемые бюджетам на  финансовое обеспечение дорожной деятельности в рамках реализации национального проекта "Безопасные и качественные автомобильные дороги"</t>
  </si>
  <si>
    <t>Межбюджетные трансферты на создание модельных муниципальных библиотек</t>
  </si>
  <si>
    <t>Межбюджетные трансферты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</si>
  <si>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Межбюджетные трансферты, передаваемые бюджетам субъектов Российской Федерации на создание системы поддержки фермеров и развитие сельской кооперации</t>
  </si>
  <si>
    <t>920 2 03 02040 02 0000 150</t>
  </si>
  <si>
    <t>920 2 02 15001 02 0000 150</t>
  </si>
  <si>
    <t>920 2 02 15002 02 0000 150</t>
  </si>
  <si>
    <t>920 2 02 15009 02 0000 150</t>
  </si>
  <si>
    <t>920 2 02 15213 02 0000 150</t>
  </si>
  <si>
    <t>920 2 02 20051 02 0000 150</t>
  </si>
  <si>
    <t>920 2 02 25027 02 0000 150</t>
  </si>
  <si>
    <t>920 2 02 25081 02 0000 150</t>
  </si>
  <si>
    <t>920 2 02 25082 02 0000 150</t>
  </si>
  <si>
    <t>920 2 02 25097 02 0000 150</t>
  </si>
  <si>
    <t>920 2 02 25209 02 0000 150</t>
  </si>
  <si>
    <t>920 2 02 25382 02 0000 150</t>
  </si>
  <si>
    <t>920 2 02 25402 02 0000 150</t>
  </si>
  <si>
    <t>920 2 02 25544 02 0000 150</t>
  </si>
  <si>
    <t>920 2 02 25560 02 0000 150</t>
  </si>
  <si>
    <t>920 2 02 25567 02 0000 150</t>
  </si>
  <si>
    <t>920 2 02 25568 02 0000 150</t>
  </si>
  <si>
    <t>920 2 02 35260 02 0000 150</t>
  </si>
  <si>
    <t>920 2 02 35270 02 0000 150</t>
  </si>
  <si>
    <t>920 2 02 35280 02 0000 150</t>
  </si>
  <si>
    <t>920 2 02 35290 02 0000 150</t>
  </si>
  <si>
    <t>920 2 02 35380 02 0000 150</t>
  </si>
  <si>
    <t>920 2 02 35573 02 0000 150</t>
  </si>
  <si>
    <t>920 2 02 35900 02 0000 150</t>
  </si>
  <si>
    <t>920 2 02 45141 02 0000 150</t>
  </si>
  <si>
    <t>920 2 02 45142 02 0000 150</t>
  </si>
  <si>
    <t>920 2 02 45159 02 0000 150</t>
  </si>
  <si>
    <t>920 2 02 49000 02 0000 150</t>
  </si>
  <si>
    <t>920 2 02 49001 02 0000 150</t>
  </si>
  <si>
    <t>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</si>
  <si>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</si>
  <si>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на поддержку сельскохозяйственного производства по отдельным подотраслям растениеводства и животноводства</t>
  </si>
  <si>
    <t>Субвенции на проведение Всероссийской переписи населения 2020 года</t>
  </si>
  <si>
    <t>Межбюджетные трансферты на оснащение медицинских организаций передвижными медицинскими комплексами для оказания медицинской помощи жителям населенных пунктов с численностью населения до 100 человек</t>
  </si>
  <si>
    <t>Межбюджетные трансферты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</si>
  <si>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Межбюджетные трансферты на Создание виртуальных концертных залов</t>
  </si>
  <si>
    <t>920 2 02 27111 02 0000 150</t>
  </si>
  <si>
    <t>920 2 02 27121 02 0000 150</t>
  </si>
  <si>
    <t xml:space="preserve">920 2 02 25114 02 0000 150
</t>
  </si>
  <si>
    <t>920 2 02 25169 02 0000 150</t>
  </si>
  <si>
    <t>920 2 02 25210 02 0000 150</t>
  </si>
  <si>
    <t>920 2 02 25230 02 0000 150</t>
  </si>
  <si>
    <t>920 2 02 25232 02 0000 150</t>
  </si>
  <si>
    <t>920 2 02 25243 02 0000 150</t>
  </si>
  <si>
    <t>920 2 02 25187 02 0000 150</t>
  </si>
  <si>
    <t>920 2 02 25247 02 0000 150</t>
  </si>
  <si>
    <t>Субсидии бюджетам субъектов Российской Федерации на  создание центров цифрового образования детей</t>
  </si>
  <si>
    <t>Субсидии бюджетам субъектов Российской Федерации на  создание детских технопарков "Кванториум"</t>
  </si>
  <si>
    <t xml:space="preserve">920 2 02 25219 02 0000 150
</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</si>
  <si>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центров культурного развития в городах с числом жителей до 300 тысяч человек</t>
  </si>
  <si>
    <t>920 2 02 27233 02 0000 150</t>
  </si>
  <si>
    <t xml:space="preserve">920 2 02 25086 02 0000 150
</t>
  </si>
  <si>
    <t>920 2 02 25508 02 0000 150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</si>
  <si>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</si>
  <si>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920 2 02 27372 02 0000 150</t>
  </si>
  <si>
    <t xml:space="preserve">920 2 02 35469 02 0000 150
</t>
  </si>
  <si>
    <t>920 2 02 45191 02 0000 150</t>
  </si>
  <si>
    <t xml:space="preserve">920 2 02 45196 02 0000 150
</t>
  </si>
  <si>
    <t xml:space="preserve">920 2 02 45453 02 0000 150
</t>
  </si>
  <si>
    <t>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 участников национального проекта "Производительность труда и поддержка занятости"</t>
  </si>
  <si>
    <t xml:space="preserve">920 2 02 45296 02 0000 150
</t>
  </si>
  <si>
    <t>920 2 02 25538 02 0000 150</t>
  </si>
  <si>
    <t>920 2 02 45480 02 0000 150</t>
  </si>
  <si>
    <t>920 2 02 45370 02 0000 150</t>
  </si>
  <si>
    <t>920 2 02 25201 02 0000 150</t>
  </si>
  <si>
    <t>920 2 02 35429 02 0000 150</t>
  </si>
  <si>
    <t>920 2 02 35430 02 0000 150</t>
  </si>
  <si>
    <t>920 2 02 35431 02 0000 150</t>
  </si>
  <si>
    <t>920 2 02 35432 02 0000 150</t>
  </si>
  <si>
    <t>920 2 02 45454 02 0000 150</t>
  </si>
  <si>
    <t>920 2 02 43009 02 0000 150</t>
  </si>
  <si>
    <t>920 2 02 45198 02 0000 150</t>
  </si>
  <si>
    <t>920 2 02 45393 02 0000 150</t>
  </si>
  <si>
    <t>920 2 02 45293 02 0000 150</t>
  </si>
  <si>
    <t>920 2 02 45294 02 0000 150</t>
  </si>
  <si>
    <t>920 2 02 45468 02 0000 150</t>
  </si>
  <si>
    <t>920 2 02 45190 02 0000 150</t>
  </si>
  <si>
    <t>920 2 02 45192 02 0000 150</t>
  </si>
  <si>
    <t>920 2 02 45216 02 0000 150</t>
  </si>
  <si>
    <t>Субсидии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</si>
  <si>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920 2 02 25256 02 0000 150</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</si>
  <si>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</si>
  <si>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920 2 02 25299 02 0000 150</t>
  </si>
  <si>
    <t>Субсидии бюджетам субъектов Российской Федерации на обеспечение комплексного развития сельских территорий</t>
  </si>
  <si>
    <t>920 2 02 25576 02 0000 150</t>
  </si>
  <si>
    <t>Субсидии на стимулирование развития приоритетных подотраслей агропромышленного комплекса и развитие малых форм хозяйствования</t>
  </si>
  <si>
    <t>920 2 02 25502 02 0000 150</t>
  </si>
  <si>
    <t>Субсидии бюджетам субъектов Российской Федерации на создание системы поддержки фермеров и развитие сельской кооперации</t>
  </si>
  <si>
    <t>920 2 02 25480 02 0000 150</t>
  </si>
  <si>
    <t>920 2 02 25016 02 0000 150</t>
  </si>
  <si>
    <t>920 2 02 25495 02 0000 150</t>
  </si>
  <si>
    <t>182 1 01 02010 01 2100 110</t>
  </si>
  <si>
    <t>920 2 04 02010  02 0000 150</t>
  </si>
  <si>
    <t>920 2 18 60010 02 0000 150</t>
  </si>
  <si>
    <t>920 2 18 35380 02 0000 150</t>
  </si>
  <si>
    <t>920 2 18 35 250 02 0000 150</t>
  </si>
  <si>
    <t>Доходы бюджетов субъектов Российской Федерации от возврата остатков субвенций на оплату жилищно-коммунальных услуг отдельным категориям граждан из бюджетов муниципальных образований</t>
  </si>
  <si>
    <t>920 2 19 25082 02 0000 150</t>
  </si>
  <si>
    <t>920 2 19 25382 02 0000 150</t>
  </si>
  <si>
    <t>920 2 19 25462 02 0000 150</t>
  </si>
  <si>
    <t>920 2 19 51360  02 0000 150</t>
  </si>
  <si>
    <t>920 2 19 90000  02 0000 150</t>
  </si>
  <si>
    <t>920 2 19 25 027 02 0000 150</t>
  </si>
  <si>
    <t>Возврат остатков субсидий на мероприятия государственной программы Российской Федерации "Доступная среда" на 2011 - 2020 годы из бюджетов субъектов Российской Федерации</t>
  </si>
  <si>
    <t>920 2 19 25 064 02 0000 150</t>
  </si>
  <si>
    <t>Возврат остатков субсидий на государственную поддержку малого и среднего предпринимательства, включая крестьянские (фермерские) хозяйства, из бюджетов субъектов Российской Федерации</t>
  </si>
  <si>
    <t>920 2 19 25 111 02 0000 150</t>
  </si>
  <si>
    <t>Возврат остатков субсидий на софинансирование капитальных вложений в объекты государственной собственности субъектов Российской Федерации из бюджетов субъектов Российской Федерации</t>
  </si>
  <si>
    <t>920 2 19 25 515 02 0000 150</t>
  </si>
  <si>
    <t>Возврат остатков субсидий на поддержку экономического и социального развития коренных малочисленных народов Севера, Сибири и Дальнего Востока из бюджетов субъектов Российской Федерации</t>
  </si>
  <si>
    <t>920 2 19 25 516 02 0000 150</t>
  </si>
  <si>
    <t>Возврат остатков субсидий на реализацию мероприятий по укреплению единства российской нации и этнокультурному развитию народов России из бюджетов субъектов Российской Федерации</t>
  </si>
  <si>
    <t>920 2 19 25 541 02 0000 150</t>
  </si>
  <si>
    <t>Возврат остатков субсидий на оказание несвязанной поддержки сельскохозяйственным товаропроизводителям в области растениеводства из бюджетов субъектов Российской Федерации</t>
  </si>
  <si>
    <t>920 2 19 25 543 02 0000 150</t>
  </si>
  <si>
    <t>Возврат остатков субсидий на содействие достижению целевых показателей региональных программ развития агропромышленного комплекса из бюджетов субъектов Российской Федерации</t>
  </si>
  <si>
    <t>920 2 19 35 250 02 0000 150</t>
  </si>
  <si>
    <t>Возврат остатков субвенций на оплату жилищно-коммунальных услуг отдельным категориям граждан из бюджетов субъектов Российской Федерации</t>
  </si>
  <si>
    <t>920 2 19 35 290 02 0000 150</t>
  </si>
  <si>
    <t>Возврат остатков субвенций на социальные выплаты безработным гражданам в соответствии с Законом Российской Федерации от 19 апреля 1991 года N 1032-I "О занятости населения в Российской Федерации" из бюджетов субъектов Российской Федерации</t>
  </si>
  <si>
    <t>920 2 19 35 573 02 0000 150</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</si>
  <si>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</si>
  <si>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920 2 19 35 250 04 0000 150</t>
  </si>
  <si>
    <t>Возврат остатков субвенций на оплату жилищно-коммунальных услуг отдельным категориям граждан из бюджетов городских округов</t>
  </si>
  <si>
    <t>920 2 19 60 010 04 0000 150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</si>
  <si>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</si>
  <si>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920 2 19 35 118 02 0000 150</t>
  </si>
  <si>
    <t>920 2 19 35 380 02 0000 150</t>
  </si>
  <si>
    <t>920 2 18 35 118 02 0000 150</t>
  </si>
  <si>
    <t>920 2 18 25 516 02 0000 150</t>
  </si>
  <si>
    <t>Доходы бюджетов субъектов Российской Федерации от возврата остатков субсидий на реализацию мероприятий по укреплению единства российской нации и этнокультурному развитию народов России из бюджетов муниципальных образований</t>
  </si>
  <si>
    <t xml:space="preserve">ИТОГО </t>
  </si>
  <si>
    <t>2 02 45433 02 0000 150</t>
  </si>
  <si>
    <t>Межбюджетные трансферты, передаваемые бюджетам на возмещение части затрат на уплату процентов по инвестиционным кредитам (займам) в агропромышленном комплексе</t>
  </si>
  <si>
    <t>Реестр источников доходов  республиканского бюджета Республики Тыва на 2021 год и на плановый период 2022 и 2023 годов</t>
  </si>
  <si>
    <t>Прогноз доходов бюджета на 2020 год (текущий финансовый год) в соответствии с законом Республики Тыва о бюджете</t>
  </si>
  <si>
    <r>
      <t xml:space="preserve">Кассовые поступления в текущем финансовом году (по состоянию на </t>
    </r>
    <r>
      <rPr>
        <b/>
        <u/>
        <sz val="14"/>
        <rFont val="Times New Roman"/>
        <family val="1"/>
        <charset val="204"/>
      </rPr>
      <t>"1" _____________ 2020 г.)</t>
    </r>
  </si>
  <si>
    <t xml:space="preserve">Оценка исполнения                        2020 года (текущий финансовый год) </t>
  </si>
  <si>
    <t>на 2021 год                              (очередной финансовый год)</t>
  </si>
  <si>
    <t>на 2022 год                              (первый год планового периода)</t>
  </si>
  <si>
    <t>на 2023 год                              (второй год планового периода)</t>
  </si>
  <si>
    <t>Доходы от уплаты акцизов на этиловый спирт из пищевого сырья (за исключением дистиллятов винного, виноградного, плодового, коньячного, кальвадосного, вискового),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</si>
  <si>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</si>
  <si>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этиловый спирт из непищевого сырья,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</si>
  <si>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</si>
  <si>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</si>
  <si>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</si>
  <si>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</si>
  <si>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Сбор за пользование объектами животного мира</t>
  </si>
  <si>
    <t>Проценты, полученные от предоставления бюджетных кредитов внутри страны за счет средств бюджетов субъектов Российской Федерации</t>
  </si>
  <si>
    <t>Доходы от реализации недвижимого имущества бюджетных, автономных учреждений, находящегося в собственности субъекта Российской Федерации, в части реализации основных средств</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</si>
  <si>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</si>
  <si>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</si>
  <si>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</si>
  <si>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</si>
  <si>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</si>
  <si>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</si>
  <si>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</si>
  <si>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</si>
  <si>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</si>
  <si>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</si>
  <si>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</si>
  <si>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</si>
  <si>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</si>
  <si>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</si>
  <si>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</si>
  <si>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t>
  </si>
  <si>
    <t>Невыясненные поступления, зачисляемые в бюджеты субъектов Российской Федерации</t>
  </si>
  <si>
    <t>Дотации бюджетам на поддержку мер по обеспечению сбалансированности бюджетов на оснащение (переоснащение) дополнительно создаваемого или перепрофилируемого коечного фонда медицинских организаций для оказания медицинской помощи больным новой коронавирусной инфекцией</t>
  </si>
  <si>
    <t>Дотации бюджетам субъектов Российской Федерации на поддержку мер по обеспечению сбалансированности бюджетов на реализацию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t>
  </si>
  <si>
    <t>Дотации бюджетам субъектов Российской Федерации на поддержку мер по обеспечению сбалансированности бюджетов на финансовое обеспечение мероприятий по выплатам членам избирательных комиссий за условия работы, связанные с обеспечением санитарно-эпидемиологической безопасности при подготовке и проведении общероссийского голосования по вопросу одобрения изменений в Конституцию Российской Федерации</t>
  </si>
  <si>
    <t>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</si>
  <si>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</si>
  <si>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</si>
  <si>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</si>
  <si>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</si>
  <si>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Субсидии бюджетам субъектов Российской Федерации на реализацию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t>
  </si>
  <si>
    <t>Субсидии бюджетам субъектов Российской Федерации на повышение эффективности службы занятости</t>
  </si>
  <si>
    <t>Субсидии бюджетам на организацию профессионального обучения и дополнительного профессионального образования лиц в возрасте 50-ти лет и старше, а также лиц предпенсионного возраста</t>
  </si>
  <si>
    <t>Субсидии бюджетам на осуществление ежемесячных выплат на детей в возрасте от трех до семи лет включительно</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</si>
  <si>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</si>
  <si>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на софинансирование расходных обязательств субъектов Российской Федерации, возникающих при реализации мероприятий по модернизации региональных и муниципальных детских школ искусств по видам искусств</t>
  </si>
  <si>
    <t>Субсидии бюджетам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</si>
  <si>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переобучение и повышение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</si>
  <si>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</si>
  <si>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Субсидии бюджетам субъектов Российской Федерации на переобучение, повышение квалификации работников предприятий в целях поддержки занятости и повышения эффективности рынка труда</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</si>
  <si>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</si>
  <si>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</si>
  <si>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Субсидии бюджетам субъектов Российской Федерации за счет средств резервного фонда Правительства Российской Федерации</t>
  </si>
  <si>
    <t>Субвенции бюджетам субъектов Российской Федерации на осуществление отдельных полномочий в области лесных отношений</t>
  </si>
  <si>
    <t>Субвенции бюджетам на проведение Всероссийской переписи населения 2020 года</t>
  </si>
  <si>
    <t>Субвенции бюджетам на государственную регистрацию актов гражданского состояния</t>
  </si>
  <si>
    <t>Межбюджетные трансферты, передаваемые бюджетам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</si>
  <si>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Межбюджетные трансферты, передаваемые бюджетам на осуществление государственной поддержки субъектов Российской Федерации - участников национального проекта "Производительность труда и поддержка занятости"</t>
  </si>
  <si>
    <t>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</si>
  <si>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Межбюджетные трансферты, передаваемые бюджетам на реализацию мероприятий индивидуальных программ социально-экономического развития Республики Алтай, Республики Карелия и Республики Тыва</t>
  </si>
  <si>
    <t>Межбюджетные трансферты, передаваемые бюджетам на создание модельных муниципальных библиотек</t>
  </si>
  <si>
    <t>000 2 02 45 454 02 0000 150</t>
  </si>
  <si>
    <t>Межбюджетный трансферт, передаваемый бюджету Республики Тыва на реализацию инвестиционных проектов в сфере добычи и переработки цветных металлов</t>
  </si>
  <si>
    <t>Доходы бюджетов субъектов Российской Федерации от возврата остатков субсидий на реализацию мероприятий по обеспечению жильем молодых семей из бюджетов муниципальных образований</t>
  </si>
  <si>
    <t>000 2 18 25 497 02 0000 150</t>
  </si>
  <si>
    <t>Доходы бюджетов субъектов Российской Федерации от возврата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муниципальных образований</t>
  </si>
  <si>
    <t>Доходы бюджетов субъектов Российской Федерации от возврата остатков субвенций на компенсацию отдельным категориям граждан оплаты взноса на капитальный ремонт общего имущества в многоквартирном доме из бюджетов муниципальных образований</t>
  </si>
  <si>
    <t>Доходы бюджетов субъектов Российской Федерации от возврата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муниципальных образований</t>
  </si>
  <si>
    <t>Возврат остатков субсидий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из бюджетов субъектов Российской Федерации</t>
  </si>
  <si>
    <t>Возврат остатков субсидий на реализацию мероприятий по обеспечению жильем молодых семей из бюджетов субъектов Российской Федерации</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</si>
  <si>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субъектов Российской Федерации</t>
  </si>
  <si>
    <t>Возврат остатков субвенций на осуществление отдельных полномочий в области лесных отношений из бюджетов субъектов Российской Федерации</t>
  </si>
  <si>
    <t>Возврат остатков субвенций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N 81-ФЗ "О государственных пособиях гражданам, имеющим детей" из бюджетов субъектов Российской Федерации</t>
  </si>
  <si>
    <t>100 1 03 02242 01 0000 110</t>
  </si>
  <si>
    <t>100 1 03 02190 01 0000 110</t>
  </si>
  <si>
    <t>921 2 02 15832 02 0000 150</t>
  </si>
  <si>
    <t>922 2 02 15853 02 0000 150</t>
  </si>
  <si>
    <t>923 2 02 15857 02 0000 150</t>
  </si>
  <si>
    <t>921 2 02 25084 02 0000 150</t>
  </si>
  <si>
    <t>921 2 02 35930 02 0000 150</t>
  </si>
  <si>
    <t>921 2 02 35469 02 0000 150</t>
  </si>
  <si>
    <t>921 2 02 45296 02 0000 150</t>
  </si>
  <si>
    <t>922 2 02 45303 02 0000 150</t>
  </si>
  <si>
    <t>923 2 02 45321 02 0000 150</t>
  </si>
  <si>
    <t>921 2 02 45196 02 0000 150</t>
  </si>
  <si>
    <t>921 2 02 45581 02 0000 150</t>
  </si>
  <si>
    <t>921 2 19 35 270 02 0000 150</t>
  </si>
  <si>
    <t>921 2 19 25 232 02 0000 150</t>
  </si>
  <si>
    <t>922 2 19 25 497 02 0000 150</t>
  </si>
  <si>
    <t>921 2 19 25 555 02 0000 150</t>
  </si>
  <si>
    <t>919 2 19 35 129 02 0000 150</t>
  </si>
  <si>
    <t>919 2 02 25008 02 0000 150</t>
  </si>
  <si>
    <t>921 2 02 25173 02 0000 150</t>
  </si>
  <si>
    <t>921 2 02 25253 02 0000 150</t>
  </si>
  <si>
    <t>922 2 02 25253 02 0000 150</t>
  </si>
  <si>
    <t>921 2 02 25281 02 0000 150</t>
  </si>
  <si>
    <t>922 2 02 25291 02 0000 150</t>
  </si>
  <si>
    <t>923 2 02 25294 02 0000 150</t>
  </si>
  <si>
    <t>921 2 02 25302 02 0000 150</t>
  </si>
  <si>
    <t>922 2 02 25304 02 0000 150</t>
  </si>
  <si>
    <t>923 2 02 25306 02 0000 150</t>
  </si>
  <si>
    <t>921 2 02 25404 02 0000 150</t>
  </si>
  <si>
    <t>919 2 02 25461 02 0000 150</t>
  </si>
  <si>
    <t>921 2 02 25491 02 0000 150</t>
  </si>
  <si>
    <t>921 2 02 25569 02 0000 150</t>
  </si>
  <si>
    <t>921 2 02 25586 02 0000 150</t>
  </si>
  <si>
    <t>921 2 02 27576 02 0000 150</t>
  </si>
  <si>
    <t>922 2 02 29001 02 0000 150</t>
  </si>
  <si>
    <t>921 2 18 25 555 02 0000 150</t>
  </si>
  <si>
    <t>922 2 18 35 462 02 0000 150</t>
  </si>
  <si>
    <t>921 2 18 35 573 02 0000 150</t>
  </si>
  <si>
    <t>922 2 18 60 010 02 0000 150</t>
  </si>
  <si>
    <t>2 02 25 299 02 0000 150</t>
  </si>
  <si>
    <t>Субсидии бюджетам субъектов Российской Федерации на обустройство и восстановление воинских захоронений, находящихся в государственной собственности</t>
  </si>
  <si>
    <t>2 02 25187 02 0000 150</t>
  </si>
  <si>
    <t>Субсидии бюджетам субъектов Российской Федерации на поддержку образования для детей с ограниченными возможностями здоровья</t>
  </si>
  <si>
    <t>25537</t>
  </si>
  <si>
    <t>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</si>
  <si>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Реализация государственных программ субъектов Российской Федерации в области использования и охраны водных объектов</t>
  </si>
  <si>
    <t>25065</t>
  </si>
  <si>
    <t>Создание и модернизация объектов спортивной инфраструктуры региональной собственности (муниципальной собственности) для занятий физической культурой и спортом</t>
  </si>
  <si>
    <t>053 1 16 10128 01 0001 140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</si>
  <si>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субъекта Российской Федерации по нормативам, действующим до 1 января 2020 года (задолженность по денежным взысканиям (штрафам) за нарушение законодательства Российской Федерации о пожарной безопасности)</t>
  </si>
  <si>
    <t>100 1 03 02200 01 0000 110</t>
  </si>
  <si>
    <t>100 1 03 02210 01 0000 110</t>
  </si>
  <si>
    <t>Доходы от уплаты акцизов на спиртосодержащую продукцию, производимую на территории Российской Федерации, направляемые в уполномоченный территориальный орган Федерального казначейства для распределения в бюджеты субъектов Российской Федерации</t>
  </si>
  <si>
    <t>100 1 03 02220 01 0000 110</t>
  </si>
  <si>
    <t xml:space="preserve">100 1 03 02232 01 0000 110
</t>
  </si>
  <si>
    <t>100 1 03 02252 01 0000 110</t>
  </si>
  <si>
    <t>100 1 03 02262 01 0000 110</t>
  </si>
  <si>
    <t>106 1 16 01121 01 0001 140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</si>
  <si>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 (штрафы за нарушение Правил дорожного движения, правил эксплуатации транспортного средства)</t>
  </si>
  <si>
    <t xml:space="preserve">106 1 16 10122 01 0002 140
</t>
  </si>
  <si>
    <t xml:space="preserve">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 (доходы, направляемые на формирование дорожного фонда субъекта Российской Федерации)
</t>
  </si>
  <si>
    <t>141 1 16 10122 01 0001 140</t>
  </si>
  <si>
    <t xml:space="preserve">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 (за исключением доходов, направляемых на формирование дорожного фонда субъекта Российской Федерации, а также иных платежей в случае принятия решения финансовым органом субъекта Российской Федерации о раздельном учете задолженности)
</t>
  </si>
  <si>
    <t>161 1 16 10122 01 0001 140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</si>
  <si>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 (за исключением доходов, направляемых на формирование дорожного фонда субъекта Российской Федерации, а также иных платежей в случае принятия решения финансовым органом субъекта Российской Федерации о раздельном учете задолженности)</t>
  </si>
  <si>
    <t>177 1 16 10128 01 0001 140</t>
  </si>
  <si>
    <t>180 1 16 01121 01 0001 140</t>
  </si>
  <si>
    <t>180 1 16 10122 01 0001 140</t>
  </si>
  <si>
    <t>182 1 01 01014 02 3000 110</t>
  </si>
  <si>
    <t>Налог на прибыль организаций консолидированных групп налогоплательщиков,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</si>
  <si>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182 1 01 02020 01 3000 110</t>
  </si>
  <si>
    <t>182 1 01 02020 01 4000 110</t>
  </si>
  <si>
    <t>182 1 05 06000 01 1000 110</t>
  </si>
  <si>
    <t>Налог на профессиональный доход (сумма платежа (перерасчеты, недоимка и задолженность по соответствующему платежу, в том числе по отмененному)</t>
  </si>
  <si>
    <t>182 1 06 02020 02 3000 110</t>
  </si>
  <si>
    <t>Налог на имущество организаций по имуществу, входящему в Единую систему газоснабжения (суммы денежных взысканий (штрафов) по соответствующему платежу согласно законодательству Российской Федерации)</t>
  </si>
  <si>
    <t>182 1 06 04012 02 3000 110</t>
  </si>
  <si>
    <t>Транспортный налог с физических лиц (суммы денежных взысканий (штрафов) по соответствующему платежу согласно законодательству Российской Федерации)</t>
  </si>
  <si>
    <t>182 1 07 04010 01 0000 110</t>
  </si>
  <si>
    <t>182 1 13 01020 01 8001 130</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</si>
  <si>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 (при обращении в электронной форме и выдаче через многофункциональные центры)</t>
  </si>
  <si>
    <t>182 1 16 10122 01 0001 140</t>
  </si>
  <si>
    <t>187 1 16 01121 01 0001 140</t>
  </si>
  <si>
    <t>187 1 16 10122 01 0002 140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</si>
  <si>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 (доходы, направляемые на формирование дорожного фонда субъекта Российской Федерации)</t>
  </si>
  <si>
    <t>188 1 16 01123 01 0001 140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</si>
  <si>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 (штрафы за нарушение Правил дорожного движения, правил эксплуатации транспортного средства)</t>
  </si>
  <si>
    <t>188 1 16 10122 01 0001 140</t>
  </si>
  <si>
    <t>188 1 16 10122 01 0002 140</t>
  </si>
  <si>
    <t>415 1 16 10122 01 0001 140</t>
  </si>
  <si>
    <t>498 1 16 10122 01 0001 140</t>
  </si>
  <si>
    <t>498 1 16 10128 01 0001 140</t>
  </si>
  <si>
    <t>829 1 16 10122 01 0001 140</t>
  </si>
  <si>
    <t>862 1 16 10122 01 0001 140</t>
  </si>
  <si>
    <t>862 1 17 01020 02 0000 180</t>
  </si>
  <si>
    <t>877 1 16 07090 02 0000 140</t>
  </si>
  <si>
    <t>Служба по гражданской обороне и чрезвычайным ситуациям Республики Тыва</t>
  </si>
  <si>
    <t>877 1 17 01020 02 0000 180</t>
  </si>
  <si>
    <t>903 1 14 02028 02 0000 410</t>
  </si>
  <si>
    <t>Министерство экономики Республики Тыва</t>
  </si>
  <si>
    <t>906 1 14 02023 02 0000 410</t>
  </si>
  <si>
    <t>906 1 16 01153 01 0000 140</t>
  </si>
  <si>
    <t>906 1 16 01156 01 0000 140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</si>
  <si>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субъекта Российской Федерации</t>
  </si>
  <si>
    <t>906 1 16 10122 01 0000 140</t>
  </si>
  <si>
    <t xml:space="preserve">906 1 16 01193 01 0000 140
</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</si>
  <si>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t>
  </si>
  <si>
    <t>912 1 16 01072 01 0000 140</t>
  </si>
  <si>
    <t>912 1 16 01082 01 0000 140</t>
  </si>
  <si>
    <t>912 1 16 10122 01 0001 140</t>
  </si>
  <si>
    <t>914 1 16 10122 01 0001 140</t>
  </si>
  <si>
    <t>914 1 17 01020 02 0000 180</t>
  </si>
  <si>
    <t>915 1 13 01992 02 0000 130</t>
  </si>
  <si>
    <t>918 1 08 07160 01 1000 110</t>
  </si>
  <si>
    <t>918 1 16 10122 01 0001 140</t>
  </si>
  <si>
    <t>918 1 17 01020 02 0000 180</t>
  </si>
  <si>
    <t>920 1 11 03020 02 0000 120</t>
  </si>
  <si>
    <t>920 1 16 02010 02 0000 140</t>
  </si>
  <si>
    <t>920 1 16 10122 01 0001 140</t>
  </si>
  <si>
    <t>920 1 17 01020 02 0000 180</t>
  </si>
  <si>
    <t>921 1 16 07090 02 0000 140</t>
  </si>
  <si>
    <t>921 1 16 10122 01 0001 140</t>
  </si>
  <si>
    <t>923 1 16 07090 02 0000 140</t>
  </si>
  <si>
    <t>931 1 16 01053 01 0000 140</t>
  </si>
  <si>
    <t>Министерство юстиции Республики Тыва</t>
  </si>
  <si>
    <t>931 1 16 01063 01 0000 140</t>
  </si>
  <si>
    <t>931 1 16 01073 01 0000 140</t>
  </si>
  <si>
    <t>931 1 16 01083 01 0000 140</t>
  </si>
  <si>
    <t>931 1 16 01093 01 0000 140</t>
  </si>
  <si>
    <t>931 1 16 01113 01 0000 140</t>
  </si>
  <si>
    <t>931 1 16 01133 01 0000 140</t>
  </si>
  <si>
    <t>931 1 16 01143 01 0000 140</t>
  </si>
  <si>
    <t>931 1 16 01153 01 0000 140</t>
  </si>
  <si>
    <t>931 1 16 01173 01 0000 140</t>
  </si>
  <si>
    <t>931 1 16 01193 01 0000 140</t>
  </si>
  <si>
    <t>931 1 16 01203 01 0000 140</t>
  </si>
  <si>
    <t>948 1 16 02010 02 0000 140</t>
  </si>
  <si>
    <t>Министерство информатизации и связи Республики Тыва</t>
  </si>
  <si>
    <t>16111610122010001140</t>
  </si>
  <si>
    <t>Субвенции бюджетам субъектов Российской Федерации на осуществление отдельных полномочий в области лесных отношени</t>
  </si>
  <si>
    <t>СУММА ФП</t>
  </si>
  <si>
    <t>Сумма дотаций</t>
  </si>
  <si>
    <t>План</t>
  </si>
  <si>
    <t>Факт</t>
  </si>
  <si>
    <t>Оценка</t>
  </si>
  <si>
    <t>Сумма субсидий</t>
  </si>
  <si>
    <t>000 2 02 25008 02 0000 150</t>
  </si>
  <si>
    <t>922 2 02 25255 02 0000 150</t>
  </si>
  <si>
    <t>920</t>
  </si>
  <si>
    <t>2 02</t>
  </si>
  <si>
    <t>920 2 02</t>
  </si>
  <si>
    <t>25</t>
  </si>
  <si>
    <t>920 2 02 25</t>
  </si>
  <si>
    <t>Сумма субвенций</t>
  </si>
  <si>
    <t>Сумма ИМБТ</t>
  </si>
  <si>
    <t>Субсидии бюджетам субъектов Российской Федерации на проведение комплексных кадастровых работ</t>
  </si>
  <si>
    <t>Субсидии бюджетам субъектов Российской Федерации на реализацию программ формирования современной городской среды</t>
  </si>
  <si>
    <t>920 2 02 27576 02 0000 150</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</si>
  <si>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</si>
  <si>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920 2 02 25537 02 0000 150</t>
  </si>
  <si>
    <t>920 2 02 25139 02 0000 150</t>
  </si>
  <si>
    <t>920 2 18 35250 02 0000 150</t>
  </si>
  <si>
    <t>920 2 19 35290 02 0000 150</t>
  </si>
  <si>
    <t>920 2 19 35380 02 0000 150</t>
  </si>
  <si>
    <t>920 2 19 35573 02 0000 150</t>
  </si>
  <si>
    <t>920 2 19 35900 02 0000 150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</si>
  <si>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</si>
  <si>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</si>
  <si>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920 2 02 25253 02 0000 150</t>
  </si>
  <si>
    <t>920 2 02 25255 02 0000 150</t>
  </si>
  <si>
    <t>Дотации бюджетам субъектов Российской Федерации на поддержку мер по обеспечению сбалансированности бюджетов на оснащение (переоснащение) дополнительно создаваемого или перепрофилируемого коечного фонда медицинских организаций для оказания медицинской помощи больным новой коронавирусной инфекцией</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</si>
  <si>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</si>
  <si>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920 2 02 25173 02 0000 150</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</si>
  <si>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</si>
  <si>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оснащение объектов спортивной инфраструктуры спортивно-технологическим оборудованием</t>
  </si>
  <si>
    <t>Субсидии бюджетам субъектов Российской Федерации на строительство и реконструкцию (модернизацию) объектов питьевого водоснабжения</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</si>
  <si>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</si>
  <si>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</si>
  <si>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</si>
  <si>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</si>
  <si>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Субсидии бюджетам субъектов Российской Федерации на обеспечение закупки авиационных работ в целях оказания медицинской помощи</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</si>
  <si>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</si>
  <si>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</si>
  <si>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осуществление ежемесячной выплаты в связи с рождением (усыновлением) первого ребенка</t>
  </si>
  <si>
    <t>Единая субвенция бюджетам субъектов Российской Федерации и бюджету г. Байконура</t>
  </si>
  <si>
    <t>920 2 18 35573 02 0000 150</t>
  </si>
  <si>
    <t>920 2 18 35462 02 0000 150</t>
  </si>
  <si>
    <t>920 2 02 45581 02 0000 150</t>
  </si>
  <si>
    <t>920 2 02 45321 02 0000 150</t>
  </si>
  <si>
    <t>920 2 02 45303 02 0000 150</t>
  </si>
  <si>
    <t>920 2 02 35469 02 0000 150</t>
  </si>
  <si>
    <t>920 2 02 25586 02 0000 150</t>
  </si>
  <si>
    <t>920 2 02 25491 02 0000 150</t>
  </si>
  <si>
    <t>920 2 02 25404 02 0000 150</t>
  </si>
  <si>
    <t>920 2 02 25304 02 0000 150</t>
  </si>
  <si>
    <t>920 2 02 25302 02 0000 150</t>
  </si>
  <si>
    <t>920 2 02 25291 02 0000 150</t>
  </si>
  <si>
    <t>920 2 02 25281 02 0000 150</t>
  </si>
  <si>
    <t>920 2 02 25084 02 0000 150</t>
  </si>
  <si>
    <t>920 2 02 15857 02 0000 150</t>
  </si>
  <si>
    <t>920 2 02 15853 02 0000 150</t>
  </si>
  <si>
    <t>920 2 02 15832 02 0000 150</t>
  </si>
  <si>
    <t>Субсидии бюджетам субъектов Российской Федерации на осуществление ежемесячных выплат на детей в возрасте от трех до семи лет включительно</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</si>
  <si>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</si>
  <si>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Реестр источников доходов  республиканского бюджета Республики Тыва на 2022 год и на плановый период 2023 и 2024 годов</t>
  </si>
  <si>
    <t xml:space="preserve">Оценка исполнения                        2021 года (текущий финансовый год) </t>
  </si>
  <si>
    <t>на 2022 год                              (очередной финансовый год)</t>
  </si>
  <si>
    <t>на 2023 год                              (первый год планового периода)</t>
  </si>
  <si>
    <t>на 2024 год                              (второй год планового периода)</t>
  </si>
  <si>
    <t>Прогноз доходов бюджета на 2021 год (текущий финансовый год) в соответствии с законом Республики Тыва о бюджете</t>
  </si>
  <si>
    <t>Субсидии бюджетам субъектов Российской Федерации на выплату региональных социальных доплат к пенсии</t>
  </si>
  <si>
    <t>920 2 02 25007 02 0000 150</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</si>
  <si>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</si>
  <si>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</si>
  <si>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ф,ормирование ИТ-инфраструктуры в государственных (муниципальных) образовательных организациях, реализующих программы общего образования, в соответствии с утвержденным стандартом для обеспечения в помещениях безопасного доступа к государственным, муниципальным и иным информационным системам, а также к сети "Интернет"</t>
  </si>
  <si>
    <t>Субсидии бюджетам субъектов Российской Федерации на обеспечение программ, направленных на обеспечение безопасных и комфортных условий предоставления социальных услуг в сфере социального обслуживания</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</si>
  <si>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</si>
  <si>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создание и модернизация объектов спортивной инфраструктуры региональной собственности (муниципальной собственности) для занятий физической культурой и спортом</t>
  </si>
  <si>
    <t>Субсидии бюджетам субъектов Российской Федерации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</si>
  <si>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Субсидии бюджетам субъектов Российской Федерации на создание и обеспечение функционирования центров опережающей профессиональной подготовки</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</si>
  <si>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</si>
  <si>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</si>
  <si>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Субсидии бюджетам субъектов Российской Федерации на оснащение оборудованием региональных сосудистых центров и первичных сосудистых отделений</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</si>
  <si>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</si>
  <si>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обеспечение образовательных организаций материально-технической базой для внедрения цифровой образовательной среды</t>
  </si>
  <si>
    <t>Субсидии бюджетам субъектов Российской Федерации на создание центров цифрового образования детей</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</si>
  <si>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</si>
  <si>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 xml:space="preserve">Субсидии бюджетам субъектов Российской Федерации на ликвидацию несанкционированных свалок в границах городов и наиболее опасных объектов накопленного экологического вреда окружающей среде </t>
  </si>
  <si>
    <t>Субсидии бюджетам субъектов Российской Федерации на государственную поддержку аккредитации ветеринарных лабораторий в национальной системе аккредитации</t>
  </si>
  <si>
    <t>Субсидии бюджету Республики Тыва на компенсацию территориальным сетевым организациям, функционирующим в Республике Тыва, выпадающих доходов, образованных вследствие установления тарифов на услуги по передаче электрической энергии ниже экономически обоснованного уровня</t>
  </si>
  <si>
    <t>Субсидии бюджетам субъектов Российской Федерации на развитие сельского туризма</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</si>
  <si>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</si>
  <si>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Субсидии на софинансирование расходных обязательств субъектов Российской Федерации, возникающих при модернизации лабораторий медицинских организаций субъектов Российской Федерации, осуществляющих диагностику инфекционных болезней</t>
  </si>
  <si>
    <t>Субсидии бюджетам субъектов Российской Федерации на модернизации театров юного зрителя и театров кукол</t>
  </si>
  <si>
    <t>Субсидии бюджетам субъектов Российской Федерации на реализацию мероприятий по формированию и обеспечению функционирования единой федеральной системы научно-методического сопровождения педагогических работников и управленческих кадров</t>
  </si>
  <si>
    <t>Субсидии бюджетам субъектов Российской Федерации на создание новых мест в общеобразовательных организациях в целях ликвидации третьей смены обучения и формирование условий для получения качественного общего образования</t>
  </si>
  <si>
    <t>Субсидии бюджетам субъектов Российской Федерации на развитие сети учреждений культурно-досугового типа</t>
  </si>
  <si>
    <t>Субсидии бюджетам субъектов Российской Федерации на поддержку отрасли культуры</t>
  </si>
  <si>
    <t>Субсидии бюджетам субъектов Российской Федерации на создание  новых мест в общеобразовательных организациях</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</si>
  <si>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</si>
  <si>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Субсидии бюджетам субъектов Российской Федерации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</si>
  <si>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Субсидии бюджетам субъектов Российской Федерации на подготовку проектов межевания земельных участков и на проведение кадастровых работ</t>
  </si>
  <si>
    <t>Субсидии бюджетам субъектов Российской Федерации на создание (обновление) материально-технической базы образовательных организаций, реализующих программы среднего профессионального образования</t>
  </si>
  <si>
    <t>920 2 02 25021 02 0000 150</t>
  </si>
  <si>
    <t>920 2 02 25086 02 0000 150</t>
  </si>
  <si>
    <t>920 2 02 25114 02 0000 150</t>
  </si>
  <si>
    <t xml:space="preserve">920 2 02 25117 02 0000 150
</t>
  </si>
  <si>
    <t>920 2 02 25121 02 0000 150</t>
  </si>
  <si>
    <t xml:space="preserve">920 2 02 25138 02 0000 150
</t>
  </si>
  <si>
    <t>920 2 02 25177 02 0000 150</t>
  </si>
  <si>
    <t>920 2 02 25189 02 0000 150</t>
  </si>
  <si>
    <t>920 2 02 25190 02 0000 150</t>
  </si>
  <si>
    <t>920 2 02 25192 02 0000 150</t>
  </si>
  <si>
    <t xml:space="preserve">920 2 02 25201 02 0000 150
</t>
  </si>
  <si>
    <t>920 2 02 25200 02 0000 150</t>
  </si>
  <si>
    <t>920 2 02 25219 02 0000 150</t>
  </si>
  <si>
    <t xml:space="preserve">Субсидии бюджетам субъектов Российской Федерации на создание дополнительных мест для детей в возрасте от 1,5 до 3 лет в общеобразовательных организациях, осуществляющих образовательную деятельность по общеобразовательным программам дошкольного образования </t>
  </si>
  <si>
    <t>920 2 02 25242 02 0000 150</t>
  </si>
  <si>
    <t>920 2 02 25273 02 0000 150</t>
  </si>
  <si>
    <t>920 2 02 25341 02 0000 150</t>
  </si>
  <si>
    <t>920 2 02 25365 02 0000 150</t>
  </si>
  <si>
    <t>920 2 02 25423 02 0000 150</t>
  </si>
  <si>
    <t>920 2 02 25456 02 0000 150</t>
  </si>
  <si>
    <t>920 2 02 25490 02 0000 150</t>
  </si>
  <si>
    <t>920 2 02 25513 02 0000 150</t>
  </si>
  <si>
    <t>920 2 02 25589 02 0000 150</t>
  </si>
  <si>
    <t>920 2 02 25599 02 0000 150</t>
  </si>
  <si>
    <t>920 2 02 26162 42 0000 150</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</si>
  <si>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</si>
  <si>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</si>
  <si>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920 2 02 35134 02 0000 150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</si>
  <si>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</si>
  <si>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Субвенции бюджетам субъектов Российской Федерации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t>
  </si>
  <si>
    <t>Субвенции бюджетам субъектов Российской Федерации на обеспечение жильем граждан, уволенных с военной службы (службы), и приравненных к ним лиц</t>
  </si>
  <si>
    <t>920 2 02 35485 02 0000 150</t>
  </si>
  <si>
    <t>920 2 02 45358 02 0000 150</t>
  </si>
  <si>
    <t>920 2 02 45542 02 0000 150</t>
  </si>
  <si>
    <t>920 2 02 15549 02 0000 150</t>
  </si>
  <si>
    <t xml:space="preserve">Дотации (гранты) бюджетам субъектов Российской Федерации за достижение показателей деятельности органов исполнительной власти субъектов Российской Федерации  </t>
  </si>
  <si>
    <t>920 2 02 2581 02 0000 150</t>
  </si>
  <si>
    <t>920 2 02 49999 02 0000 150</t>
  </si>
  <si>
    <t>920 2 02 25321 02 0000 150</t>
  </si>
  <si>
    <t>Субсидии бюджетам субъектов Российской Федерации на реализацию мероприятий индивидуальных программ социально-экономического развития Республики Алтай, Республики Карелия и Республики Тыва</t>
  </si>
  <si>
    <r>
      <t xml:space="preserve">Кассовые поступления в текущем финансовом году (по состоянию на </t>
    </r>
    <r>
      <rPr>
        <b/>
        <u/>
        <sz val="14"/>
        <rFont val="Times New Roman"/>
        <family val="1"/>
        <charset val="204"/>
      </rPr>
      <t>"1"октября 2021г.)</t>
    </r>
  </si>
  <si>
    <t>920 2 04 02010 02 0000 150</t>
  </si>
  <si>
    <t>920 2 18 27576 02 0000 150</t>
  </si>
  <si>
    <t>Доходы бюджетов субъектов Российской Федерации от возврата остатков субсидий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 из бюджетов муниципальных образований</t>
  </si>
  <si>
    <t>920 2 18 35118 02 0000 150</t>
  </si>
  <si>
    <t>920 2 18 35302 02 0000 150</t>
  </si>
  <si>
    <t>Доходы бюджетов субъектов Российской Федерации от возврата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муниципальных образований</t>
  </si>
  <si>
    <t>921 2 18 45303 02 0000 150</t>
  </si>
  <si>
    <t>Доходы бюджетов субъектов Российской Федерации от возврата остатков иных межбюджетных трансфертов на ежемесячное денежное вознаграждение за классное руководство педагогическим работникам гоударственных и муниципальных общеобразовательных организаций из бюджетов муниципальных образований</t>
  </si>
  <si>
    <t>921 2 18 60010 02 0000 150</t>
  </si>
  <si>
    <t>Возврат остатков субсидий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 из бюджетов субъектов Российской Федерации</t>
  </si>
  <si>
    <t>920 2 19 25086 02 0000 150</t>
  </si>
  <si>
    <t>Возврат остатков субсидий на повышение эффективности службы занятости из бюджетов субъектов Российской Федерации</t>
  </si>
  <si>
    <t>920 2 19 25173 02 0000 150</t>
  </si>
  <si>
    <t>920 2 19 25291 02 0000 150</t>
  </si>
  <si>
    <t>920 2 19 25302 02 0000 150</t>
  </si>
  <si>
    <t>920 2 19 25402 02 0000 150</t>
  </si>
  <si>
    <t>Возврат остатков субсидий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 из бюджетов субъектов Российской Федерации</t>
  </si>
  <si>
    <t>Возврат остатков субсидий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 из бюджетов субъектов Российской Федерации</t>
  </si>
  <si>
    <t>920 2 19 25404 02 0000 150</t>
  </si>
  <si>
    <t>920 2 19 25576 02 0000 150</t>
  </si>
  <si>
    <t>Возврат остатков субсидий на обеспечение комплексного развития сельских территорий  из бюджетов субъектов Российской Федерации</t>
  </si>
  <si>
    <t>920 2 19 27372 02 0000 150</t>
  </si>
  <si>
    <t>Возврат остатков субсидий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 из бюджетов субъектов Российской Федерации</t>
  </si>
  <si>
    <t>920 2 19 27576 02 0000 150</t>
  </si>
  <si>
    <t>Возврат остатков субсидий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 из бюджетов субъектов Российской Федерации</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</si>
  <si>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муниципальных образований из бюджетов субъектов Российской Федерации</t>
  </si>
  <si>
    <t>Возврат остатков иных межбюджетных трансфертов на ежемесячное денежное вознаграждение за класное руководство педагогическим работникам государственных и муниципальных общеобразовательных организаций из бюджетов субъектов Российской Федерации</t>
  </si>
  <si>
    <t>Возврат остатков иных межбюджетных трансфертов на приобретение медицинских изделий для оснащения медицинских организаций за счет средств резервного фонда Российской Федерации из бюджетов субъектов Российской Федерации</t>
  </si>
  <si>
    <t>Возврат остатков иных межбюджетных трансфертов на осуществление выплат стимулирующего характера за особые условия труда и дополнительную нагрузку медицинским работникам, оказывающим медицинскую помощь гражданам, у которых выявлена новая коронавирусная инфекция, и лицам из групп риска заражения новой коронавирусной инфекцией, за счет средств резервного фонда Правительства Российской Федерации из бюджетов субъектов Российской Федерации</t>
  </si>
  <si>
    <t>Возврат остатков субсидий, субвенций и иных межбюджетных трансфертов, имеющих целевое назначение, прошлых лет из бюджетов городских округов</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</si>
  <si>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</si>
  <si>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</si>
  <si>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Межбюджетные трансферты, передаваемые бюджетам субъектов Российской Федерации на оснащение медицинских организаций передвижными медицинскими комплексами для оказания медицинской помощи жителям населенных пунктов с численностью населения до 100 человек</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</si>
  <si>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</si>
  <si>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</si>
  <si>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Межбюджетные трансферты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</si>
  <si>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Межбюджетные трансферты, передаваемые бюджетам субъектов Российской Федерации на возмещение производителям зерновых культур части затрат на производство и реализацию зерновых культур</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</si>
  <si>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</si>
  <si>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</si>
  <si>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Межбюджетные трансферты, передаваемые бюджетам субъектов Российской Федерации на создание виртуальных концертных залов</t>
  </si>
  <si>
    <t>Межбюджетные трансферты, передаваемые бюджетам субъектов Российской Федерации на создание модельных муниципальных библиотек</t>
  </si>
  <si>
    <t>Межбюджетные трансферты, передаваемые бюджетам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</si>
  <si>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Межбюджетные трансферты, передаваемые бюджетам субъектов Российской Федерации</t>
  </si>
  <si>
    <t>Доходы бюджетов субъектов Российской Федерации от возврата остатков субвенций на осуществление первичного воинского учета на территории, где отсутствуют военные комиссариаты, из бюджетов муниципальных образований</t>
  </si>
  <si>
    <t>Доходы бюджетов субъектов Российской Федерации от возврата остатков субвенций на осуществление ежемесячных выплат на детей в возрасте от трех до семи лет включительно из бюджетов муниципальных образований</t>
  </si>
  <si>
    <t>Возврат остатков субсидий на создание детских технопарков "Кванториум" из бюджетов субъектов Российской Федерации</t>
  </si>
  <si>
    <t>Возврат остатков субсидий на осуществление ежемесячных выплат на детей в возрасте от трех до семи лет включительно из бюджетов субъектов Российской Федерации</t>
  </si>
  <si>
    <t>920 2 19 35118 02 0000 150</t>
  </si>
  <si>
    <t>Возврат остатков субвенций на осуществление первичного воинского учета на территории, где отсутствуют военные комиссариаты из бюджетов субъектов Российской Федерации</t>
  </si>
  <si>
    <t>920 2 19 35129 02 0000 150</t>
  </si>
  <si>
    <t>920 2 19 35250 02 0000 150</t>
  </si>
  <si>
    <t>Возврат остатков субвенций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 из бюджетов субъектов Российской Федерации</t>
  </si>
  <si>
    <t>920 2 19 45196 02 0000 150</t>
  </si>
  <si>
    <t>Возврат остатков иных межбюджетных трансфертов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 из бюджетов субъектов Российской Федерации</t>
  </si>
  <si>
    <t>920 2 19 45303 02 0000 150</t>
  </si>
  <si>
    <t>920 2 19 45608 02 0000 150</t>
  </si>
  <si>
    <t>920 2 19 45830 02 0000 150</t>
  </si>
  <si>
    <t>920 2 19 45836 02 0000 150</t>
  </si>
  <si>
    <t>Возврат остатков иных межбюджетных трансфертов на софинансирование расходных обязательств субъектов Российской Федерации по финансовому обеспечению расходов, связянных с оплатой отпусков и выплатой компенсации за неиспользованные отпуска медицинским и иным работникам, которым в 2020 году  предоставлялись выплаты стимулирующего характера за выполнение особо важных работ, особые условия труда и дополнительную нагрузку, в том числе на компенсацию ранее произведенных субъектами Российской Федерации расходов на указанные цели, за счет средств резервного фонда Правительства Российской Федерации из бюджетов субъектов Российской Федерации</t>
  </si>
  <si>
    <t>920 2 19 51360 02 0000 150</t>
  </si>
  <si>
    <t>920 2 19 90000 02 0000 150</t>
  </si>
  <si>
    <t>уточненный план</t>
  </si>
  <si>
    <t>048 1 12 01030 01 2100 120</t>
  </si>
  <si>
    <t>Плата за сбросы загрязняющих веществ в водные объекты (пени по соответствующему платежу)</t>
  </si>
  <si>
    <t>106 1 16 01121 01 0007 140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</si>
  <si>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 (штрафы за нарушения правил движения тяжеловесного и (или) крупногабаритного транспортного средства, выявленные при осуществлении весового и габаритного контроля на автомобильных дорогах общего пользования регионального, межмуниципального или местного значения)</t>
  </si>
  <si>
    <t>Федеральная антимонопольная служба</t>
  </si>
  <si>
    <t>182 1 01 01012 02 4000 110</t>
  </si>
  <si>
    <t>Налог на прибыль организаций (за исключением консолидированных групп налогоплательщиков), зачисляемый в бюджеты субъектов Российской Федерации (прочие поступления)</t>
  </si>
  <si>
    <t>Налог на прибыль организаций консолидированных групп налогоплательщиков,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</si>
  <si>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182 1 01 02080 01 1000 110</t>
  </si>
  <si>
    <t>Налог на доходы физических лиц части суммы налога, превышающей 650 000 рублей, относящейся к части налоговой базы, превышающей 5 000 000 рублей (сумма платежа (перерасчеты, недоимка и задолженность по соответствующему платежу, в том числе по отмененному)</t>
  </si>
  <si>
    <t>182 1 01 02080 01 2100 110</t>
  </si>
  <si>
    <t xml:space="preserve">Налог на доходы физических лиц части суммы налога, превышающей 650 000 рублей, относящейся к части налоговой базы, превышающей 5 000 000 рублей (пени по соответствующему платежу)
</t>
  </si>
  <si>
    <t>182 1 05 03020 01 2100 110</t>
  </si>
  <si>
    <t>Единый сельскохозяйственный налог (за налоговые периоды, истекшие до 1 января 2011 года) (пени по соответствующему платежу)</t>
  </si>
  <si>
    <t>182 1 05 06000 01 2100 110</t>
  </si>
  <si>
    <t>Налог на профессиональный доход (пени по соответствующему платежу)</t>
  </si>
  <si>
    <t>182 1 06 02020 02 2100 110</t>
  </si>
  <si>
    <t>Налог на имущество организаций по имуществу, входящему в Единую систему газоснабжения (пени по соответствующему платежу)</t>
  </si>
  <si>
    <t>182 1 07 04030 01 2100 110</t>
  </si>
  <si>
    <t>Сбор за пользование объектами водных биологических ресурсов (по внутренним водным объектам) (пени по соответствующему платежу)</t>
  </si>
  <si>
    <t>182 1 08 02020 01 1050 110</t>
  </si>
  <si>
    <t>Государственная пошлина по делам, рассматриваемым конституционными (уставными) судами субъектов Российской Федерации (государственная пошлина, уплачиваемая при обращении в суды)</t>
  </si>
  <si>
    <t>189 1 16 01121 01 00017 140</t>
  </si>
  <si>
    <t>322 1 16 10122 01 0001 140</t>
  </si>
  <si>
    <t>Управление Федеральной службы судебных приставао по Республике Тыва</t>
  </si>
  <si>
    <t>877 1 16 01203 01 0000 140</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</si>
  <si>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t>
  </si>
  <si>
    <t xml:space="preserve">906 1 16 10122 01 0001 140
</t>
  </si>
  <si>
    <t>907 1 14 02028 02 0000 410</t>
  </si>
  <si>
    <t>Министерство по внешнеэкономическим связям и туризму Республики Тыва</t>
  </si>
  <si>
    <t>912 1 16 07030 02 0000 140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</si>
  <si>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</si>
  <si>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915 1 16 07010 06 0000 140</t>
  </si>
  <si>
    <t xml:space="preserve">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федеральным государственным органом, федеральным казенным учреждением, государственной корпорацией (иные штрафы)
</t>
  </si>
  <si>
    <t>915 1 17 01020 02 0000 180</t>
  </si>
  <si>
    <t>920 1 11 02102 02 0000 120</t>
  </si>
  <si>
    <t>Доходы от операций по управлению остатками средств на едином казначейском счете, зачисляемые в бюджеты субъектов Российской Федерации</t>
  </si>
  <si>
    <t>920 1 16 01156 01 0000 140</t>
  </si>
  <si>
    <t>920 1 16 012020 01 0000 140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</si>
  <si>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должностными лицами органов исполнительной власти субъектов Российской Федерации, учреждениями субъектов Российской Федерации</t>
  </si>
  <si>
    <t>920 1 16 01202 01 0000 140</t>
  </si>
  <si>
    <t>931 1 16 01103 01 0000 140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</si>
  <si>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(иные штрафы)</t>
  </si>
  <si>
    <t>931 1 16 01163 01 0000 140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</si>
  <si>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</si>
  <si>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931 1 17 01020 02 0000 180</t>
  </si>
  <si>
    <t>939 1 16 07090 02 0000 140</t>
  </si>
  <si>
    <t>Администрация Главы Республики Тыва и Аппарат Правительства Республики Тыва</t>
  </si>
  <si>
    <t>939 1 17 01020 02 0000 180</t>
  </si>
  <si>
    <t>920 2 02 20086 02 0000 150</t>
  </si>
  <si>
    <t>Субсидии бюджетам субъектов Российской Федерации из местных бюджетов</t>
  </si>
  <si>
    <t>2 02 20086 02 0000 150</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</si>
</sst>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64" formatCode="_-* #,##0.00_р_._-;\-* #,##0.00_р_._-;_-* &quot;-&quot;??_р_._-;_-@_-"/>
    <numFmt numFmtId="165" formatCode="_(* #,##0.00_);_(* \(#,##0.00\);_(* &quot;-&quot;??_);_(@_)"/>
    <numFmt numFmtId="166" formatCode="#,##0.0_ ;[Red]\-#,##0.0\ "/>
    <numFmt numFmtId="167" formatCode="#,##0.0"/>
    <numFmt numFmtId="168" formatCode="#,##0.00000"/>
    <numFmt numFmtId="169" formatCode="#,##0.00_ ;[Red]\-#,##0.00\ "/>
    <numFmt numFmtId="170" formatCode="#,##0.000_ ;[Red]\-#,##0.000\ "/>
    <numFmt numFmtId="171" formatCode="#,##0.000"/>
    <numFmt numFmtId="172" formatCode="0.0"/>
    <numFmt numFmtId="173" formatCode="&quot;Да&quot;;&quot;Да&quot;;&quot;Нет&quot;"/>
    <numFmt numFmtId="174" formatCode="#,##0.000000"/>
    <numFmt numFmtId="175" formatCode="#,##0.00;[Red]\-#,##0.00;0.00"/>
    <numFmt numFmtId="176" formatCode="#,##0_ ;[Red]\-#,##0\ "/>
    <numFmt numFmtId="177" formatCode="#,##0.00_ ;\-#,##0.00\ "/>
    <numFmt numFmtId="178" formatCode="0.0000000000000000000000000E+00"/>
  </numFmts>
  <fonts count="28" x14ac:knownFonts="1">
    <font>
      <sz val="11"/>
      <color theme="1"/>
      <name val="Calibri"/>
      <family val="2"/>
      <charset val="204"/>
      <scheme val="minor"/>
    </font>
    <font>
      <sz val="11"/>
      <color theme="1"/>
      <name val="Calibri"/>
      <family val="2"/>
      <charset val="204"/>
      <scheme val="minor"/>
    </font>
    <font>
      <sz val="10"/>
      <name val="Arial"/>
      <family val="2"/>
      <charset val="204"/>
    </font>
    <font>
      <sz val="10"/>
      <name val="Arial Cyr"/>
      <charset val="204"/>
    </font>
    <font>
      <sz val="10"/>
      <name val="Arial"/>
      <family val="2"/>
      <charset val="204"/>
    </font>
    <font>
      <sz val="14"/>
      <color theme="1"/>
      <name val="Times New Roman"/>
      <family val="1"/>
      <charset val="204"/>
    </font>
    <font>
      <sz val="14"/>
      <name val="Times New Roman"/>
      <family val="1"/>
      <charset val="204"/>
    </font>
    <font>
      <b/>
      <sz val="14"/>
      <name val="Times New Roman"/>
      <family val="1"/>
      <charset val="204"/>
    </font>
    <font>
      <b/>
      <u/>
      <sz val="14"/>
      <name val="Times New Roman"/>
      <family val="1"/>
      <charset val="204"/>
    </font>
    <font>
      <b/>
      <sz val="14"/>
      <color theme="1"/>
      <name val="Times New Roman"/>
      <family val="1"/>
      <charset val="204"/>
    </font>
    <font>
      <sz val="14"/>
      <color indexed="8"/>
      <name val="Times New Roman"/>
      <family val="1"/>
      <charset val="204"/>
    </font>
    <font>
      <b/>
      <sz val="14"/>
      <color indexed="8"/>
      <name val="Times New Roman"/>
      <family val="1"/>
      <charset val="204"/>
    </font>
    <font>
      <b/>
      <sz val="14"/>
      <color rgb="FFFF0000"/>
      <name val="Times New Roman"/>
      <family val="1"/>
      <charset val="204"/>
    </font>
    <font>
      <sz val="14"/>
      <color rgb="FFFF0000"/>
      <name val="Times New Roman"/>
      <family val="1"/>
      <charset val="204"/>
    </font>
    <font>
      <u/>
      <sz val="14"/>
      <name val="Times New Roman"/>
      <family val="1"/>
      <charset val="204"/>
    </font>
    <font>
      <sz val="12"/>
      <name val="Times New Roman"/>
      <family val="1"/>
      <charset val="204"/>
    </font>
    <font>
      <sz val="12"/>
      <color theme="1"/>
      <name val="Times New Roman"/>
      <family val="1"/>
      <charset val="204"/>
    </font>
    <font>
      <b/>
      <sz val="16"/>
      <name val="Times New Roman"/>
      <family val="1"/>
      <charset val="204"/>
    </font>
    <font>
      <sz val="10"/>
      <name val="Arial"/>
      <family val="2"/>
      <charset val="204"/>
    </font>
    <font>
      <b/>
      <sz val="10"/>
      <name val="Arial"/>
      <family val="2"/>
      <charset val="204"/>
    </font>
    <font>
      <i/>
      <sz val="8"/>
      <color indexed="23"/>
      <name val="Arial"/>
      <family val="2"/>
      <charset val="204"/>
    </font>
    <font>
      <sz val="8"/>
      <name val="Arial Cyr"/>
      <charset val="204"/>
    </font>
    <font>
      <sz val="10"/>
      <color indexed="8"/>
      <name val="Arial"/>
      <family val="2"/>
      <charset val="204"/>
    </font>
    <font>
      <sz val="10"/>
      <color indexed="62"/>
      <name val="Arial"/>
      <family val="2"/>
      <charset val="204"/>
    </font>
    <font>
      <sz val="8"/>
      <name val="Arial"/>
      <family val="2"/>
      <charset val="204"/>
    </font>
    <font>
      <sz val="10"/>
      <name val="Arial"/>
      <family val="2"/>
      <charset val="204"/>
    </font>
    <font>
      <sz val="10"/>
      <name val="Times New Roman"/>
      <family val="1"/>
      <charset val="204"/>
    </font>
    <font>
      <sz val="11"/>
      <name val="Times New Roman"/>
      <family val="1"/>
      <charset val="204"/>
    </font>
  </fonts>
  <fills count="23">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darkDown">
        <fgColor indexed="10"/>
      </patternFill>
    </fill>
    <fill>
      <patternFill patternType="solid">
        <fgColor indexed="22"/>
      </patternFill>
    </fill>
    <fill>
      <patternFill patternType="solid">
        <fgColor indexed="51"/>
      </patternFill>
    </fill>
    <fill>
      <patternFill patternType="solid">
        <fgColor indexed="31"/>
      </patternFill>
    </fill>
    <fill>
      <patternFill patternType="solid">
        <fgColor indexed="15"/>
      </patternFill>
    </fill>
    <fill>
      <patternFill patternType="solid">
        <fgColor indexed="13"/>
      </patternFill>
    </fill>
    <fill>
      <patternFill patternType="solid">
        <fgColor indexed="41"/>
      </patternFill>
    </fill>
    <fill>
      <patternFill patternType="solid">
        <fgColor indexed="26"/>
      </patternFill>
    </fill>
    <fill>
      <patternFill patternType="solid">
        <fgColor indexed="43"/>
      </patternFill>
    </fill>
    <fill>
      <patternFill patternType="solid">
        <fgColor rgb="FF92D050"/>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8"/>
      </right>
      <top style="thin">
        <color indexed="8"/>
      </top>
      <bottom style="thin">
        <color indexed="8"/>
      </bottom>
      <diagonal/>
    </border>
    <border>
      <left style="dashed">
        <color indexed="12"/>
      </left>
      <right style="dashed">
        <color indexed="12"/>
      </right>
      <top style="dashed">
        <color indexed="12"/>
      </top>
      <bottom style="dashed">
        <color indexed="12"/>
      </bottom>
      <diagonal/>
    </border>
    <border>
      <left style="thin">
        <color indexed="22"/>
      </left>
      <right style="thin">
        <color indexed="22"/>
      </right>
      <top style="thin">
        <color indexed="22"/>
      </top>
      <bottom style="thin">
        <color indexed="22"/>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33">
    <xf numFmtId="0" fontId="0" fillId="0" borderId="0"/>
    <xf numFmtId="164" fontId="1" fillId="0" borderId="0" applyFont="0" applyFill="0" applyBorder="0" applyAlignment="0" applyProtection="0"/>
    <xf numFmtId="0" fontId="2" fillId="0" borderId="0"/>
    <xf numFmtId="0" fontId="2" fillId="0" borderId="0"/>
    <xf numFmtId="0" fontId="3" fillId="0" borderId="0"/>
    <xf numFmtId="165" fontId="2" fillId="0" borderId="0" applyFont="0" applyFill="0" applyBorder="0" applyAlignment="0" applyProtection="0"/>
    <xf numFmtId="0" fontId="4" fillId="0" borderId="0"/>
    <xf numFmtId="0" fontId="18" fillId="0" borderId="0"/>
    <xf numFmtId="0" fontId="3" fillId="0" borderId="0"/>
    <xf numFmtId="0" fontId="2" fillId="0" borderId="0"/>
    <xf numFmtId="0" fontId="2" fillId="0" borderId="5" applyNumberFormat="0">
      <alignment horizontal="right" vertical="top"/>
    </xf>
    <xf numFmtId="0" fontId="2" fillId="0" borderId="5" applyNumberFormat="0">
      <alignment horizontal="right" vertical="top"/>
    </xf>
    <xf numFmtId="0" fontId="2" fillId="9" borderId="5" applyNumberFormat="0">
      <alignment horizontal="right" vertical="top"/>
    </xf>
    <xf numFmtId="49" fontId="2" fillId="10" borderId="5">
      <alignment horizontal="left" vertical="top"/>
    </xf>
    <xf numFmtId="49" fontId="19" fillId="0" borderId="5">
      <alignment horizontal="left" vertical="top"/>
    </xf>
    <xf numFmtId="0" fontId="2" fillId="11" borderId="5">
      <alignment horizontal="left" vertical="top" wrapText="1"/>
    </xf>
    <xf numFmtId="0" fontId="19" fillId="0" borderId="5">
      <alignment horizontal="left" vertical="top" wrapText="1"/>
    </xf>
    <xf numFmtId="0" fontId="2" fillId="12" borderId="5">
      <alignment horizontal="left" vertical="top" wrapText="1"/>
    </xf>
    <xf numFmtId="0" fontId="2" fillId="13" borderId="5">
      <alignment horizontal="left" vertical="top" wrapText="1"/>
    </xf>
    <xf numFmtId="0" fontId="2" fillId="14" borderId="5">
      <alignment horizontal="left" vertical="top" wrapText="1"/>
    </xf>
    <xf numFmtId="0" fontId="2" fillId="15" borderId="5">
      <alignment horizontal="left" vertical="top" wrapText="1"/>
    </xf>
    <xf numFmtId="0" fontId="2" fillId="0" borderId="5">
      <alignment horizontal="left" vertical="top" wrapText="1"/>
    </xf>
    <xf numFmtId="0" fontId="20" fillId="0" borderId="0">
      <alignment horizontal="lef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3" fillId="0" borderId="0"/>
    <xf numFmtId="0" fontId="22" fillId="0" borderId="0"/>
    <xf numFmtId="0" fontId="2" fillId="11" borderId="6" applyNumberFormat="0">
      <alignment horizontal="right" vertical="top"/>
    </xf>
    <xf numFmtId="0" fontId="2" fillId="12" borderId="6" applyNumberFormat="0">
      <alignment horizontal="right" vertical="top"/>
    </xf>
    <xf numFmtId="0" fontId="2" fillId="0" borderId="5" applyNumberFormat="0">
      <alignment horizontal="right" vertical="top"/>
    </xf>
    <xf numFmtId="0" fontId="2" fillId="0" borderId="5" applyNumberFormat="0">
      <alignment horizontal="right" vertical="top"/>
    </xf>
    <xf numFmtId="0" fontId="2" fillId="13" borderId="6" applyNumberFormat="0">
      <alignment horizontal="right" vertical="top"/>
    </xf>
    <xf numFmtId="0" fontId="2" fillId="0" borderId="5" applyNumberFormat="0">
      <alignment horizontal="right" vertical="top"/>
    </xf>
    <xf numFmtId="0" fontId="2" fillId="16" borderId="7" applyNumberFormat="0" applyFont="0" applyAlignment="0" applyProtection="0"/>
    <xf numFmtId="49" fontId="23" fillId="17" borderId="5">
      <alignment horizontal="left" vertical="top" wrapText="1"/>
    </xf>
    <xf numFmtId="49" fontId="2" fillId="0" borderId="5">
      <alignment horizontal="left" vertical="top" wrapText="1"/>
    </xf>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65" fontId="2" fillId="0" borderId="0" applyFont="0" applyFill="0" applyBorder="0" applyAlignment="0" applyProtection="0"/>
    <xf numFmtId="164" fontId="2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 fillId="15" borderId="5">
      <alignment horizontal="left" vertical="top" wrapText="1"/>
    </xf>
    <xf numFmtId="0" fontId="2" fillId="0" borderId="5">
      <alignment horizontal="left" vertical="top" wrapText="1"/>
    </xf>
    <xf numFmtId="0" fontId="25" fillId="0" borderId="0"/>
  </cellStyleXfs>
  <cellXfs count="256">
    <xf numFmtId="0" fontId="0" fillId="0" borderId="0" xfId="0"/>
    <xf numFmtId="0" fontId="5" fillId="2" borderId="0" xfId="0" applyFont="1" applyFill="1" applyAlignment="1">
      <alignment horizontal="center" vertical="center"/>
    </xf>
    <xf numFmtId="0" fontId="5" fillId="2" borderId="0" xfId="0" applyFont="1" applyFill="1" applyAlignment="1">
      <alignment horizontal="left" vertical="center"/>
    </xf>
    <xf numFmtId="49" fontId="6" fillId="2" borderId="0" xfId="0" applyNumberFormat="1" applyFont="1" applyFill="1" applyAlignment="1">
      <alignment horizontal="center" vertical="center"/>
    </xf>
    <xf numFmtId="49" fontId="5" fillId="2" borderId="0" xfId="0" applyNumberFormat="1" applyFont="1" applyFill="1" applyAlignment="1">
      <alignment horizontal="center" vertical="center"/>
    </xf>
    <xf numFmtId="0" fontId="6" fillId="2" borderId="0" xfId="0" applyNumberFormat="1" applyFont="1" applyFill="1" applyAlignment="1">
      <alignment horizontal="center" vertical="center" wrapText="1"/>
    </xf>
    <xf numFmtId="0" fontId="5" fillId="2" borderId="0" xfId="0" applyNumberFormat="1" applyFont="1" applyFill="1" applyAlignment="1">
      <alignment horizontal="center" vertical="center"/>
    </xf>
    <xf numFmtId="49" fontId="6" fillId="2" borderId="0" xfId="0" applyNumberFormat="1" applyFont="1" applyFill="1" applyBorder="1" applyAlignment="1">
      <alignment horizontal="center" vertical="center"/>
    </xf>
    <xf numFmtId="49" fontId="6" fillId="2" borderId="0" xfId="0" applyNumberFormat="1" applyFont="1" applyFill="1" applyBorder="1" applyAlignment="1">
      <alignment horizontal="left" vertical="center" wrapText="1"/>
    </xf>
    <xf numFmtId="167" fontId="6" fillId="2" borderId="0" xfId="0" applyNumberFormat="1" applyFont="1" applyFill="1" applyBorder="1" applyAlignment="1">
      <alignment horizontal="center" vertical="center" wrapText="1"/>
    </xf>
    <xf numFmtId="49" fontId="6" fillId="2" borderId="0" xfId="0" applyNumberFormat="1" applyFont="1" applyFill="1" applyAlignment="1">
      <alignment horizontal="left" vertical="center"/>
    </xf>
    <xf numFmtId="0" fontId="6" fillId="2" borderId="0" xfId="0" applyFont="1" applyFill="1" applyBorder="1" applyAlignment="1">
      <alignment horizontal="left" vertical="center" wrapText="1"/>
    </xf>
    <xf numFmtId="0" fontId="6" fillId="2" borderId="0" xfId="0" applyFont="1" applyFill="1" applyAlignment="1">
      <alignment horizontal="center" vertical="center"/>
    </xf>
    <xf numFmtId="0" fontId="9" fillId="2" borderId="0" xfId="0" applyFont="1" applyFill="1" applyAlignment="1">
      <alignment horizontal="center" vertical="center"/>
    </xf>
    <xf numFmtId="0" fontId="7" fillId="2" borderId="1" xfId="0" applyNumberFormat="1" applyFont="1" applyFill="1" applyBorder="1" applyAlignment="1" applyProtection="1">
      <alignment horizontal="center" vertical="center" wrapText="1"/>
    </xf>
    <xf numFmtId="49" fontId="7" fillId="2" borderId="1" xfId="0" applyNumberFormat="1" applyFont="1" applyFill="1" applyBorder="1" applyAlignment="1" applyProtection="1">
      <alignment horizontal="center" vertical="center" wrapText="1"/>
    </xf>
    <xf numFmtId="0" fontId="6" fillId="2" borderId="1" xfId="0" applyNumberFormat="1" applyFont="1" applyFill="1" applyBorder="1" applyAlignment="1" applyProtection="1">
      <alignment horizontal="center" vertical="center" wrapText="1"/>
    </xf>
    <xf numFmtId="166" fontId="10" fillId="2" borderId="1" xfId="1" applyNumberFormat="1" applyFont="1" applyFill="1" applyBorder="1" applyAlignment="1" applyProtection="1">
      <alignment horizontal="center" vertical="center" wrapText="1"/>
    </xf>
    <xf numFmtId="166" fontId="6" fillId="2" borderId="1" xfId="1" applyNumberFormat="1" applyFont="1" applyFill="1" applyBorder="1" applyAlignment="1" applyProtection="1">
      <alignment horizontal="center" vertical="center" wrapText="1"/>
    </xf>
    <xf numFmtId="0" fontId="5" fillId="0" borderId="0" xfId="0" applyFont="1" applyFill="1"/>
    <xf numFmtId="0" fontId="5" fillId="2" borderId="0" xfId="0" applyFont="1" applyFill="1"/>
    <xf numFmtId="166" fontId="5" fillId="2" borderId="0" xfId="0" applyNumberFormat="1" applyFont="1" applyFill="1" applyAlignment="1">
      <alignment horizontal="center" vertical="center"/>
    </xf>
    <xf numFmtId="0" fontId="11" fillId="2" borderId="0"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0" xfId="0" applyFont="1" applyFill="1" applyBorder="1" applyAlignment="1">
      <alignment horizontal="left" vertical="center"/>
    </xf>
    <xf numFmtId="166" fontId="13" fillId="2" borderId="0" xfId="0" applyNumberFormat="1" applyFont="1" applyFill="1" applyAlignment="1">
      <alignment horizontal="center" vertical="center"/>
    </xf>
    <xf numFmtId="49" fontId="6" fillId="2" borderId="0" xfId="0" applyNumberFormat="1" applyFont="1" applyFill="1" applyBorder="1" applyAlignment="1">
      <alignment horizontal="left" vertical="center"/>
    </xf>
    <xf numFmtId="0" fontId="5" fillId="2" borderId="0" xfId="0" applyFont="1" applyFill="1" applyBorder="1" applyAlignment="1">
      <alignment horizontal="center" vertical="center"/>
    </xf>
    <xf numFmtId="2" fontId="6" fillId="2" borderId="0" xfId="0" applyNumberFormat="1" applyFont="1" applyFill="1" applyBorder="1" applyAlignment="1">
      <alignment horizontal="center" vertical="center"/>
    </xf>
    <xf numFmtId="168" fontId="5" fillId="2" borderId="0" xfId="0" applyNumberFormat="1" applyFont="1" applyFill="1" applyBorder="1" applyAlignment="1">
      <alignment horizontal="center" vertical="center"/>
    </xf>
    <xf numFmtId="0" fontId="6" fillId="2" borderId="0" xfId="0" applyNumberFormat="1" applyFont="1" applyFill="1" applyBorder="1" applyAlignment="1">
      <alignment horizontal="center" vertical="center" wrapText="1"/>
    </xf>
    <xf numFmtId="0" fontId="9" fillId="2" borderId="0" xfId="0" applyFont="1" applyFill="1" applyBorder="1" applyAlignment="1">
      <alignment horizontal="center" vertical="center"/>
    </xf>
    <xf numFmtId="0" fontId="7" fillId="2" borderId="0" xfId="0" applyFont="1" applyFill="1" applyBorder="1" applyAlignment="1">
      <alignment horizontal="center" vertical="center"/>
    </xf>
    <xf numFmtId="49" fontId="14" fillId="2" borderId="0" xfId="0" applyNumberFormat="1" applyFont="1" applyFill="1" applyBorder="1" applyAlignment="1">
      <alignment horizontal="left" vertical="center"/>
    </xf>
    <xf numFmtId="49" fontId="10" fillId="2" borderId="0" xfId="0" applyNumberFormat="1" applyFont="1" applyFill="1" applyAlignment="1">
      <alignment horizontal="center" vertical="center"/>
    </xf>
    <xf numFmtId="166" fontId="5" fillId="2" borderId="0" xfId="0" applyNumberFormat="1" applyFont="1" applyFill="1" applyAlignment="1">
      <alignment horizontal="left" vertical="center"/>
    </xf>
    <xf numFmtId="166" fontId="6" fillId="2" borderId="0" xfId="0" applyNumberFormat="1" applyFont="1" applyFill="1" applyAlignment="1">
      <alignment horizontal="center" vertical="center"/>
    </xf>
    <xf numFmtId="0" fontId="6" fillId="2" borderId="0" xfId="0" applyFont="1" applyFill="1" applyAlignment="1">
      <alignment horizontal="center" vertical="center"/>
    </xf>
    <xf numFmtId="169" fontId="6" fillId="2" borderId="1" xfId="1" applyNumberFormat="1" applyFont="1" applyFill="1" applyBorder="1" applyAlignment="1" applyProtection="1">
      <alignment horizontal="center" vertical="center" wrapText="1"/>
    </xf>
    <xf numFmtId="0" fontId="5" fillId="3" borderId="0" xfId="0" applyFont="1" applyFill="1" applyAlignment="1">
      <alignment horizontal="center" vertical="center"/>
    </xf>
    <xf numFmtId="0" fontId="5" fillId="4" borderId="0" xfId="0" applyFont="1" applyFill="1" applyAlignment="1">
      <alignment horizontal="center" vertical="center"/>
    </xf>
    <xf numFmtId="0" fontId="5" fillId="5" borderId="0" xfId="0" applyFont="1" applyFill="1" applyAlignment="1">
      <alignment horizontal="center" vertical="center"/>
    </xf>
    <xf numFmtId="0" fontId="5" fillId="6" borderId="0" xfId="0" applyFont="1" applyFill="1" applyAlignment="1">
      <alignment horizontal="center" vertical="center"/>
    </xf>
    <xf numFmtId="0" fontId="5" fillId="5" borderId="0" xfId="0" applyFont="1" applyFill="1"/>
    <xf numFmtId="171" fontId="6" fillId="2" borderId="0" xfId="0" applyNumberFormat="1" applyFont="1" applyFill="1" applyBorder="1" applyAlignment="1">
      <alignment horizontal="center" vertical="center" wrapText="1"/>
    </xf>
    <xf numFmtId="0" fontId="6" fillId="2" borderId="0" xfId="0" applyFont="1" applyFill="1" applyAlignment="1">
      <alignment horizontal="center" vertical="center"/>
    </xf>
    <xf numFmtId="172" fontId="6" fillId="2" borderId="1" xfId="0" applyNumberFormat="1" applyFont="1" applyFill="1" applyBorder="1" applyAlignment="1" applyProtection="1">
      <alignment horizontal="center" vertical="center" wrapText="1"/>
    </xf>
    <xf numFmtId="172" fontId="6" fillId="2" borderId="1" xfId="1" applyNumberFormat="1" applyFont="1" applyFill="1" applyBorder="1" applyAlignment="1" applyProtection="1">
      <alignment horizontal="center" vertical="center" wrapText="1"/>
    </xf>
    <xf numFmtId="172" fontId="10" fillId="2" borderId="1" xfId="1" applyNumberFormat="1" applyFont="1" applyFill="1" applyBorder="1" applyAlignment="1" applyProtection="1">
      <alignment horizontal="center" vertical="center" wrapText="1"/>
    </xf>
    <xf numFmtId="166" fontId="6" fillId="2" borderId="1" xfId="0" applyNumberFormat="1" applyFont="1" applyFill="1" applyBorder="1" applyAlignment="1" applyProtection="1">
      <alignment horizontal="center" vertical="center" wrapText="1"/>
    </xf>
    <xf numFmtId="170" fontId="6" fillId="0" borderId="1" xfId="0" applyNumberFormat="1" applyFont="1" applyFill="1" applyBorder="1" applyAlignment="1" applyProtection="1">
      <alignment horizontal="center" vertical="center" wrapText="1"/>
    </xf>
    <xf numFmtId="170" fontId="6" fillId="0" borderId="1" xfId="2" applyNumberFormat="1" applyFont="1" applyFill="1" applyBorder="1" applyAlignment="1">
      <alignment horizontal="center" vertical="center"/>
    </xf>
    <xf numFmtId="166" fontId="6" fillId="0" borderId="1" xfId="5" applyNumberFormat="1" applyFont="1" applyFill="1" applyBorder="1" applyAlignment="1">
      <alignment horizontal="center" vertical="center" wrapText="1"/>
    </xf>
    <xf numFmtId="166" fontId="6" fillId="0" borderId="1" xfId="2" applyNumberFormat="1" applyFont="1" applyFill="1" applyBorder="1" applyAlignment="1">
      <alignment horizontal="center" vertical="center"/>
    </xf>
    <xf numFmtId="166" fontId="6" fillId="0" borderId="1" xfId="0" applyNumberFormat="1" applyFont="1" applyFill="1" applyBorder="1" applyAlignment="1" applyProtection="1">
      <alignment horizontal="center" vertical="center" wrapText="1"/>
    </xf>
    <xf numFmtId="0" fontId="9" fillId="0" borderId="0" xfId="0" applyFont="1" applyFill="1" applyAlignment="1">
      <alignment horizontal="center" vertical="center"/>
    </xf>
    <xf numFmtId="0" fontId="5" fillId="0" borderId="0" xfId="0" applyFont="1" applyFill="1" applyAlignment="1">
      <alignment horizontal="center" vertical="center"/>
    </xf>
    <xf numFmtId="166" fontId="12" fillId="2" borderId="0" xfId="0" applyNumberFormat="1" applyFont="1" applyFill="1" applyBorder="1" applyAlignment="1">
      <alignment horizontal="center" vertical="center"/>
    </xf>
    <xf numFmtId="166" fontId="7" fillId="2" borderId="1" xfId="0" applyNumberFormat="1" applyFont="1" applyFill="1" applyBorder="1" applyAlignment="1">
      <alignment horizontal="center" vertical="center"/>
    </xf>
    <xf numFmtId="0" fontId="7" fillId="2" borderId="1" xfId="0" applyNumberFormat="1" applyFont="1" applyFill="1" applyBorder="1" applyAlignment="1" applyProtection="1">
      <alignment horizontal="center" vertical="center" wrapText="1"/>
    </xf>
    <xf numFmtId="167" fontId="6" fillId="2" borderId="1" xfId="0" applyNumberFormat="1" applyFont="1" applyFill="1" applyBorder="1" applyAlignment="1" applyProtection="1">
      <alignment horizontal="center" vertical="center" wrapText="1"/>
    </xf>
    <xf numFmtId="167" fontId="6" fillId="2" borderId="1" xfId="1" applyNumberFormat="1" applyFont="1" applyFill="1" applyBorder="1" applyAlignment="1" applyProtection="1">
      <alignment horizontal="center" vertical="center" wrapText="1"/>
    </xf>
    <xf numFmtId="167" fontId="10" fillId="2" borderId="1" xfId="1" applyNumberFormat="1" applyFont="1" applyFill="1" applyBorder="1" applyAlignment="1" applyProtection="1">
      <alignment horizontal="center" vertical="center" wrapText="1"/>
    </xf>
    <xf numFmtId="0" fontId="6" fillId="2" borderId="1" xfId="3" applyNumberFormat="1" applyFont="1" applyFill="1" applyBorder="1" applyAlignment="1" applyProtection="1">
      <alignment horizontal="center" vertical="center" wrapText="1"/>
      <protection hidden="1"/>
    </xf>
    <xf numFmtId="170" fontId="6" fillId="2" borderId="1" xfId="1" applyNumberFormat="1" applyFont="1" applyFill="1" applyBorder="1" applyAlignment="1" applyProtection="1">
      <alignment horizontal="center" vertical="center" wrapText="1"/>
    </xf>
    <xf numFmtId="0" fontId="6" fillId="2" borderId="1" xfId="4" applyFont="1" applyFill="1" applyBorder="1" applyAlignment="1">
      <alignment horizontal="center" vertical="center" wrapText="1"/>
    </xf>
    <xf numFmtId="0" fontId="6" fillId="2" borderId="1" xfId="4" applyFont="1" applyFill="1" applyBorder="1" applyAlignment="1">
      <alignment horizontal="left" vertical="center" wrapText="1"/>
    </xf>
    <xf numFmtId="49" fontId="10" fillId="2" borderId="1" xfId="0" applyNumberFormat="1" applyFont="1" applyFill="1" applyBorder="1" applyAlignment="1" applyProtection="1">
      <alignment horizontal="center" vertical="center" wrapText="1"/>
    </xf>
    <xf numFmtId="0" fontId="5" fillId="2" borderId="1" xfId="4" applyFont="1" applyFill="1" applyBorder="1" applyAlignment="1">
      <alignment horizontal="center" vertical="center" wrapText="1"/>
    </xf>
    <xf numFmtId="0" fontId="6" fillId="2" borderId="1" xfId="2" applyFont="1" applyFill="1" applyBorder="1" applyAlignment="1">
      <alignment vertical="top" wrapText="1"/>
    </xf>
    <xf numFmtId="166" fontId="6" fillId="2" borderId="0" xfId="8" applyNumberFormat="1" applyFont="1" applyFill="1" applyBorder="1" applyAlignment="1">
      <alignment vertical="center" wrapText="1"/>
    </xf>
    <xf numFmtId="0" fontId="6" fillId="2" borderId="1" xfId="4" applyFont="1" applyFill="1" applyBorder="1" applyAlignment="1" applyProtection="1">
      <alignment horizontal="center" vertical="center" wrapText="1"/>
      <protection locked="0"/>
    </xf>
    <xf numFmtId="0" fontId="6" fillId="2" borderId="1" xfId="2" applyFont="1" applyFill="1" applyBorder="1" applyAlignment="1" applyProtection="1">
      <alignment horizontal="left" vertical="center" wrapText="1"/>
      <protection locked="0"/>
    </xf>
    <xf numFmtId="0" fontId="10" fillId="2" borderId="1" xfId="2" applyFont="1" applyFill="1" applyBorder="1" applyAlignment="1">
      <alignment horizontal="left" vertical="center" wrapText="1"/>
    </xf>
    <xf numFmtId="166" fontId="6" fillId="2" borderId="1" xfId="5" applyNumberFormat="1" applyFont="1" applyFill="1" applyBorder="1" applyAlignment="1">
      <alignment horizontal="center" vertical="center" wrapText="1"/>
    </xf>
    <xf numFmtId="0" fontId="5" fillId="18" borderId="0" xfId="0" applyFont="1" applyFill="1" applyAlignment="1">
      <alignment horizontal="center" vertical="center"/>
    </xf>
    <xf numFmtId="166" fontId="5" fillId="18" borderId="0" xfId="0" applyNumberFormat="1" applyFont="1" applyFill="1" applyAlignment="1">
      <alignment horizontal="center" vertical="center"/>
    </xf>
    <xf numFmtId="167" fontId="5" fillId="5" borderId="0" xfId="0" applyNumberFormat="1" applyFont="1" applyFill="1"/>
    <xf numFmtId="167" fontId="5" fillId="0" borderId="0" xfId="0" applyNumberFormat="1" applyFont="1" applyFill="1"/>
    <xf numFmtId="0" fontId="5" fillId="19" borderId="0" xfId="0" applyFont="1" applyFill="1" applyAlignment="1">
      <alignment horizontal="center" vertical="center"/>
    </xf>
    <xf numFmtId="0" fontId="6" fillId="19" borderId="1" xfId="4" applyFont="1" applyFill="1" applyBorder="1" applyAlignment="1">
      <alignment horizontal="center" vertical="center" wrapText="1"/>
    </xf>
    <xf numFmtId="0" fontId="6" fillId="19" borderId="1" xfId="4" applyFont="1" applyFill="1" applyBorder="1" applyAlignment="1">
      <alignment horizontal="left" vertical="center" wrapText="1"/>
    </xf>
    <xf numFmtId="49" fontId="10" fillId="19" borderId="1" xfId="0" applyNumberFormat="1" applyFont="1" applyFill="1" applyBorder="1" applyAlignment="1" applyProtection="1">
      <alignment horizontal="center" vertical="center" wrapText="1"/>
    </xf>
    <xf numFmtId="0" fontId="5" fillId="19" borderId="0" xfId="0" applyFont="1" applyFill="1"/>
    <xf numFmtId="0" fontId="5" fillId="20" borderId="0" xfId="0" applyFont="1" applyFill="1" applyAlignment="1">
      <alignment horizontal="center" vertical="center"/>
    </xf>
    <xf numFmtId="0" fontId="5" fillId="20" borderId="0" xfId="0" applyFont="1" applyFill="1"/>
    <xf numFmtId="170" fontId="6" fillId="19" borderId="1" xfId="2" applyNumberFormat="1" applyFont="1" applyFill="1" applyBorder="1" applyAlignment="1">
      <alignment horizontal="center" vertical="center"/>
    </xf>
    <xf numFmtId="167" fontId="5" fillId="19" borderId="0" xfId="0" applyNumberFormat="1" applyFont="1" applyFill="1"/>
    <xf numFmtId="166" fontId="6" fillId="19" borderId="1" xfId="1" applyNumberFormat="1" applyFont="1" applyFill="1" applyBorder="1" applyAlignment="1" applyProtection="1">
      <alignment horizontal="center" vertical="center" wrapText="1"/>
    </xf>
    <xf numFmtId="167" fontId="9" fillId="2" borderId="0" xfId="0" applyNumberFormat="1" applyFont="1" applyFill="1"/>
    <xf numFmtId="167" fontId="6" fillId="2" borderId="1" xfId="5" applyNumberFormat="1" applyFont="1" applyFill="1" applyBorder="1" applyAlignment="1">
      <alignment horizontal="center" vertical="center" wrapText="1"/>
    </xf>
    <xf numFmtId="167" fontId="6" fillId="2" borderId="1" xfId="2" applyNumberFormat="1" applyFont="1" applyFill="1" applyBorder="1" applyAlignment="1">
      <alignment horizontal="center" vertical="center"/>
    </xf>
    <xf numFmtId="0" fontId="6" fillId="2" borderId="0" xfId="0" applyFont="1" applyFill="1" applyAlignment="1">
      <alignment horizontal="center" vertical="center"/>
    </xf>
    <xf numFmtId="0" fontId="7" fillId="2" borderId="1" xfId="0" applyNumberFormat="1" applyFont="1" applyFill="1" applyBorder="1" applyAlignment="1" applyProtection="1">
      <alignment horizontal="center" vertical="center" wrapText="1"/>
    </xf>
    <xf numFmtId="167" fontId="5" fillId="2" borderId="0" xfId="0" applyNumberFormat="1" applyFont="1" applyFill="1" applyAlignment="1">
      <alignment horizontal="center" vertical="center"/>
    </xf>
    <xf numFmtId="172" fontId="5" fillId="2" borderId="0" xfId="0" applyNumberFormat="1" applyFont="1" applyFill="1" applyAlignment="1">
      <alignment horizontal="center" vertical="center"/>
    </xf>
    <xf numFmtId="0" fontId="5" fillId="2" borderId="1" xfId="0" applyFont="1" applyFill="1" applyBorder="1" applyAlignment="1">
      <alignment horizontal="center" vertical="center"/>
    </xf>
    <xf numFmtId="172" fontId="5" fillId="2" borderId="1" xfId="0" applyNumberFormat="1" applyFont="1" applyFill="1" applyBorder="1" applyAlignment="1">
      <alignment horizontal="center" vertical="center"/>
    </xf>
    <xf numFmtId="0" fontId="6" fillId="2" borderId="1" xfId="0" applyNumberFormat="1" applyFont="1" applyFill="1" applyBorder="1" applyAlignment="1" applyProtection="1">
      <alignment horizontal="left" vertical="center" wrapText="1"/>
    </xf>
    <xf numFmtId="0" fontId="6" fillId="2" borderId="1" xfId="2" applyNumberFormat="1" applyFont="1" applyFill="1" applyBorder="1" applyAlignment="1" applyProtection="1">
      <alignment horizontal="center" vertical="center" wrapText="1"/>
      <protection hidden="1"/>
    </xf>
    <xf numFmtId="0" fontId="6" fillId="2" borderId="1" xfId="2" applyNumberFormat="1" applyFont="1" applyFill="1" applyBorder="1" applyAlignment="1" applyProtection="1">
      <alignment horizontal="left" vertical="center" wrapText="1"/>
      <protection hidden="1"/>
    </xf>
    <xf numFmtId="0" fontId="6" fillId="2" borderId="1" xfId="3" applyNumberFormat="1" applyFont="1" applyFill="1" applyBorder="1" applyAlignment="1" applyProtection="1">
      <alignment horizontal="left" vertical="center" wrapText="1"/>
      <protection hidden="1"/>
    </xf>
    <xf numFmtId="0" fontId="6" fillId="2" borderId="1" xfId="3" applyFont="1" applyFill="1" applyBorder="1" applyAlignment="1" applyProtection="1">
      <alignment horizontal="center" vertical="center" wrapText="1"/>
      <protection hidden="1"/>
    </xf>
    <xf numFmtId="3" fontId="6" fillId="2" borderId="1" xfId="2" applyNumberFormat="1" applyFont="1" applyFill="1" applyBorder="1" applyAlignment="1" applyProtection="1">
      <alignment horizontal="center" vertical="center" wrapText="1"/>
      <protection hidden="1"/>
    </xf>
    <xf numFmtId="49" fontId="6" fillId="2" borderId="1" xfId="0" applyNumberFormat="1" applyFont="1" applyFill="1" applyBorder="1" applyAlignment="1" applyProtection="1">
      <alignment horizontal="center" vertical="center" wrapText="1"/>
    </xf>
    <xf numFmtId="170" fontId="6" fillId="2" borderId="1" xfId="0" applyNumberFormat="1" applyFont="1" applyFill="1" applyBorder="1" applyAlignment="1" applyProtection="1">
      <alignment horizontal="center" vertical="center" wrapText="1"/>
    </xf>
    <xf numFmtId="170" fontId="6" fillId="2" borderId="1" xfId="2" applyNumberFormat="1" applyFont="1" applyFill="1" applyBorder="1" applyAlignment="1">
      <alignment horizontal="center" vertical="center"/>
    </xf>
    <xf numFmtId="166" fontId="6" fillId="2" borderId="1" xfId="2" applyNumberFormat="1" applyFont="1" applyFill="1" applyBorder="1" applyAlignment="1">
      <alignment horizontal="center" vertical="center"/>
    </xf>
    <xf numFmtId="167" fontId="6" fillId="19" borderId="1" xfId="0" applyNumberFormat="1" applyFont="1" applyFill="1" applyBorder="1" applyAlignment="1" applyProtection="1">
      <alignment horizontal="center" vertical="center" wrapText="1"/>
    </xf>
    <xf numFmtId="167" fontId="6" fillId="19" borderId="1" xfId="5" applyNumberFormat="1" applyFont="1" applyFill="1" applyBorder="1" applyAlignment="1">
      <alignment horizontal="center" vertical="center" wrapText="1"/>
    </xf>
    <xf numFmtId="0" fontId="5" fillId="21" borderId="0" xfId="0" applyFont="1" applyFill="1" applyAlignment="1">
      <alignment horizontal="center" vertical="center"/>
    </xf>
    <xf numFmtId="0" fontId="6" fillId="21" borderId="1" xfId="4" applyFont="1" applyFill="1" applyBorder="1" applyAlignment="1">
      <alignment horizontal="center" vertical="center" wrapText="1"/>
    </xf>
    <xf numFmtId="0" fontId="6" fillId="21" borderId="1" xfId="4" applyFont="1" applyFill="1" applyBorder="1" applyAlignment="1">
      <alignment horizontal="left" vertical="center" wrapText="1"/>
    </xf>
    <xf numFmtId="49" fontId="10" fillId="21" borderId="1" xfId="0" applyNumberFormat="1" applyFont="1" applyFill="1" applyBorder="1" applyAlignment="1" applyProtection="1">
      <alignment horizontal="center" vertical="center" wrapText="1"/>
    </xf>
    <xf numFmtId="167" fontId="6" fillId="21" borderId="1" xfId="0" applyNumberFormat="1" applyFont="1" applyFill="1" applyBorder="1" applyAlignment="1" applyProtection="1">
      <alignment horizontal="center" vertical="center" wrapText="1"/>
    </xf>
    <xf numFmtId="167" fontId="6" fillId="21" borderId="1" xfId="5" applyNumberFormat="1" applyFont="1" applyFill="1" applyBorder="1" applyAlignment="1">
      <alignment horizontal="center" vertical="center" wrapText="1"/>
    </xf>
    <xf numFmtId="166" fontId="6" fillId="21" borderId="1" xfId="1" applyNumberFormat="1" applyFont="1" applyFill="1" applyBorder="1" applyAlignment="1" applyProtection="1">
      <alignment horizontal="center" vertical="center" wrapText="1"/>
    </xf>
    <xf numFmtId="170" fontId="6" fillId="21" borderId="1" xfId="5" applyNumberFormat="1" applyFont="1" applyFill="1" applyBorder="1" applyAlignment="1">
      <alignment horizontal="center" vertical="center" wrapText="1"/>
    </xf>
    <xf numFmtId="170" fontId="6" fillId="21" borderId="1" xfId="2" applyNumberFormat="1" applyFont="1" applyFill="1" applyBorder="1" applyAlignment="1">
      <alignment horizontal="center" vertical="center"/>
    </xf>
    <xf numFmtId="167" fontId="5" fillId="21" borderId="0" xfId="0" applyNumberFormat="1" applyFont="1" applyFill="1"/>
    <xf numFmtId="0" fontId="5" fillId="21" borderId="0" xfId="0" applyFont="1" applyFill="1"/>
    <xf numFmtId="166" fontId="6" fillId="21" borderId="1" xfId="2" applyNumberFormat="1" applyFont="1" applyFill="1" applyBorder="1" applyAlignment="1">
      <alignment horizontal="center" vertical="center"/>
    </xf>
    <xf numFmtId="0" fontId="5" fillId="21" borderId="1" xfId="4" applyFont="1" applyFill="1" applyBorder="1" applyAlignment="1">
      <alignment horizontal="center" vertical="center" wrapText="1"/>
    </xf>
    <xf numFmtId="166" fontId="6" fillId="21" borderId="1" xfId="5" applyNumberFormat="1" applyFont="1" applyFill="1" applyBorder="1" applyAlignment="1">
      <alignment horizontal="center" vertical="center" wrapText="1"/>
    </xf>
    <xf numFmtId="166" fontId="6" fillId="21" borderId="1" xfId="0" applyNumberFormat="1" applyFont="1" applyFill="1" applyBorder="1" applyAlignment="1" applyProtection="1">
      <alignment horizontal="center" vertical="center" wrapText="1"/>
    </xf>
    <xf numFmtId="167" fontId="5" fillId="21" borderId="0" xfId="0" applyNumberFormat="1" applyFont="1" applyFill="1" applyAlignment="1">
      <alignment horizontal="center" vertical="center"/>
    </xf>
    <xf numFmtId="0" fontId="6" fillId="2" borderId="0" xfId="0" applyFont="1" applyFill="1" applyAlignment="1">
      <alignment horizontal="center" vertical="center"/>
    </xf>
    <xf numFmtId="0" fontId="16" fillId="2" borderId="0" xfId="0" applyNumberFormat="1" applyFont="1" applyFill="1" applyAlignment="1">
      <alignment horizontal="center" vertical="center"/>
    </xf>
    <xf numFmtId="0" fontId="17" fillId="2" borderId="0" xfId="0" applyFont="1" applyFill="1" applyAlignment="1">
      <alignment horizontal="center" vertical="center" wrapText="1"/>
    </xf>
    <xf numFmtId="0" fontId="7" fillId="2" borderId="1" xfId="0" applyNumberFormat="1" applyFont="1" applyFill="1" applyBorder="1" applyAlignment="1" applyProtection="1">
      <alignment horizontal="center" vertical="center" wrapText="1"/>
    </xf>
    <xf numFmtId="174" fontId="6" fillId="2" borderId="0" xfId="0" applyNumberFormat="1" applyFont="1" applyFill="1" applyBorder="1" applyAlignment="1">
      <alignment horizontal="center" vertical="center" wrapText="1"/>
    </xf>
    <xf numFmtId="4" fontId="6" fillId="2" borderId="0" xfId="0" applyNumberFormat="1" applyFont="1" applyFill="1" applyBorder="1" applyAlignment="1">
      <alignment horizontal="center" vertical="center" wrapText="1"/>
    </xf>
    <xf numFmtId="4" fontId="6" fillId="2" borderId="1" xfId="0" applyNumberFormat="1" applyFont="1" applyFill="1" applyBorder="1" applyAlignment="1" applyProtection="1">
      <alignment horizontal="center" vertical="center" wrapText="1"/>
    </xf>
    <xf numFmtId="0" fontId="6" fillId="0" borderId="1" xfId="3" applyNumberFormat="1" applyFont="1" applyFill="1" applyBorder="1" applyAlignment="1" applyProtection="1">
      <alignment horizontal="left" vertical="center" wrapText="1"/>
      <protection hidden="1"/>
    </xf>
    <xf numFmtId="49" fontId="10" fillId="0" borderId="1" xfId="0" applyNumberFormat="1" applyFont="1" applyFill="1" applyBorder="1" applyAlignment="1" applyProtection="1">
      <alignment horizontal="center" vertical="center" wrapText="1"/>
    </xf>
    <xf numFmtId="166" fontId="10" fillId="0" borderId="1" xfId="1" applyNumberFormat="1" applyFont="1" applyFill="1" applyBorder="1" applyAlignment="1" applyProtection="1">
      <alignment horizontal="center" vertical="center" wrapText="1"/>
    </xf>
    <xf numFmtId="166" fontId="6" fillId="0" borderId="1" xfId="1" applyNumberFormat="1" applyFont="1" applyFill="1" applyBorder="1" applyAlignment="1" applyProtection="1">
      <alignment horizontal="center" vertical="center" wrapText="1"/>
    </xf>
    <xf numFmtId="172" fontId="6" fillId="0" borderId="1" xfId="1" applyNumberFormat="1" applyFont="1" applyFill="1" applyBorder="1" applyAlignment="1" applyProtection="1">
      <alignment horizontal="center" vertical="center" wrapText="1"/>
    </xf>
    <xf numFmtId="3" fontId="6" fillId="2" borderId="1" xfId="1" applyNumberFormat="1" applyFont="1" applyFill="1" applyBorder="1" applyAlignment="1" applyProtection="1">
      <alignment horizontal="center" vertical="center" wrapText="1"/>
    </xf>
    <xf numFmtId="1" fontId="6" fillId="2" borderId="1" xfId="1" applyNumberFormat="1" applyFont="1" applyFill="1" applyBorder="1" applyAlignment="1" applyProtection="1">
      <alignment horizontal="center" vertical="center" wrapText="1"/>
    </xf>
    <xf numFmtId="0" fontId="6" fillId="0" borderId="1" xfId="2" applyNumberFormat="1" applyFont="1" applyFill="1" applyBorder="1" applyAlignment="1" applyProtection="1">
      <alignment horizontal="left" vertical="center" wrapText="1"/>
      <protection hidden="1"/>
    </xf>
    <xf numFmtId="0" fontId="24" fillId="0" borderId="8" xfId="2" applyNumberFormat="1" applyFont="1" applyFill="1" applyBorder="1" applyAlignment="1" applyProtection="1">
      <alignment horizontal="left" wrapText="1"/>
      <protection hidden="1"/>
    </xf>
    <xf numFmtId="0" fontId="5" fillId="22" borderId="0" xfId="0" applyFont="1" applyFill="1" applyAlignment="1">
      <alignment horizontal="center" vertical="center"/>
    </xf>
    <xf numFmtId="4" fontId="6" fillId="2" borderId="1" xfId="1" applyNumberFormat="1" applyFont="1" applyFill="1" applyBorder="1" applyAlignment="1" applyProtection="1">
      <alignment horizontal="center" vertical="center" wrapText="1"/>
    </xf>
    <xf numFmtId="175" fontId="6" fillId="2" borderId="9" xfId="2" applyNumberFormat="1" applyFont="1" applyFill="1" applyBorder="1" applyAlignment="1" applyProtection="1">
      <alignment horizontal="center" vertical="center" wrapText="1"/>
      <protection hidden="1"/>
    </xf>
    <xf numFmtId="176" fontId="6" fillId="0" borderId="1" xfId="1" applyNumberFormat="1" applyFont="1" applyFill="1" applyBorder="1" applyAlignment="1" applyProtection="1">
      <alignment horizontal="center" vertical="center" wrapText="1"/>
    </xf>
    <xf numFmtId="0" fontId="5" fillId="7" borderId="0" xfId="0" applyFont="1" applyFill="1" applyAlignment="1">
      <alignment horizontal="center" vertical="center"/>
    </xf>
    <xf numFmtId="0" fontId="6" fillId="22" borderId="1" xfId="4" applyFont="1" applyFill="1" applyBorder="1" applyAlignment="1">
      <alignment horizontal="center" vertical="center" wrapText="1"/>
    </xf>
    <xf numFmtId="0" fontId="6" fillId="22" borderId="1" xfId="4" applyFont="1" applyFill="1" applyBorder="1" applyAlignment="1">
      <alignment horizontal="left" vertical="center" wrapText="1"/>
    </xf>
    <xf numFmtId="49" fontId="10" fillId="22" borderId="1" xfId="0" applyNumberFormat="1" applyFont="1" applyFill="1" applyBorder="1" applyAlignment="1" applyProtection="1">
      <alignment horizontal="center" vertical="center" wrapText="1"/>
    </xf>
    <xf numFmtId="170" fontId="6" fillId="22" borderId="1" xfId="2" applyNumberFormat="1" applyFont="1" applyFill="1" applyBorder="1" applyAlignment="1">
      <alignment horizontal="center" vertical="center"/>
    </xf>
    <xf numFmtId="166" fontId="6" fillId="22" borderId="1" xfId="5" applyNumberFormat="1" applyFont="1" applyFill="1" applyBorder="1" applyAlignment="1">
      <alignment horizontal="center" vertical="center" wrapText="1"/>
    </xf>
    <xf numFmtId="170" fontId="6" fillId="22" borderId="1" xfId="5" applyNumberFormat="1" applyFont="1" applyFill="1" applyBorder="1" applyAlignment="1">
      <alignment horizontal="center" vertical="center" wrapText="1"/>
    </xf>
    <xf numFmtId="170" fontId="6" fillId="22" borderId="1" xfId="0" applyNumberFormat="1" applyFont="1" applyFill="1" applyBorder="1" applyAlignment="1" applyProtection="1">
      <alignment horizontal="center" vertical="center" wrapText="1"/>
    </xf>
    <xf numFmtId="0" fontId="5" fillId="22" borderId="1" xfId="4" applyFont="1" applyFill="1" applyBorder="1" applyAlignment="1">
      <alignment horizontal="center" vertical="center" wrapText="1"/>
    </xf>
    <xf numFmtId="0" fontId="6" fillId="22" borderId="1" xfId="2" applyFont="1" applyFill="1" applyBorder="1" applyAlignment="1">
      <alignment vertical="top" wrapText="1"/>
    </xf>
    <xf numFmtId="166" fontId="6" fillId="22" borderId="1" xfId="2" applyNumberFormat="1" applyFont="1" applyFill="1" applyBorder="1" applyAlignment="1">
      <alignment horizontal="center" vertical="center"/>
    </xf>
    <xf numFmtId="166" fontId="6" fillId="22" borderId="1" xfId="0" applyNumberFormat="1" applyFont="1" applyFill="1" applyBorder="1" applyAlignment="1" applyProtection="1">
      <alignment horizontal="center" vertical="center" wrapText="1"/>
    </xf>
    <xf numFmtId="166" fontId="6" fillId="22" borderId="0" xfId="8" applyNumberFormat="1" applyFont="1" applyFill="1" applyBorder="1" applyAlignment="1">
      <alignment vertical="center" wrapText="1"/>
    </xf>
    <xf numFmtId="0" fontId="6" fillId="22" borderId="1" xfId="4" applyFont="1" applyFill="1" applyBorder="1" applyAlignment="1" applyProtection="1">
      <alignment horizontal="center" vertical="center" wrapText="1"/>
      <protection locked="0"/>
    </xf>
    <xf numFmtId="0" fontId="6" fillId="22" borderId="1" xfId="2" applyFont="1" applyFill="1" applyBorder="1" applyAlignment="1" applyProtection="1">
      <alignment horizontal="left" vertical="center" wrapText="1"/>
      <protection locked="0"/>
    </xf>
    <xf numFmtId="0" fontId="10" fillId="22" borderId="1" xfId="2" applyFont="1" applyFill="1" applyBorder="1" applyAlignment="1">
      <alignment horizontal="left" vertical="center" wrapText="1"/>
    </xf>
    <xf numFmtId="0" fontId="7" fillId="2" borderId="0" xfId="0" applyNumberFormat="1" applyFont="1" applyFill="1" applyBorder="1" applyAlignment="1" applyProtection="1">
      <alignment horizontal="center" vertical="center" wrapText="1"/>
    </xf>
    <xf numFmtId="0" fontId="6" fillId="2" borderId="0" xfId="0" applyNumberFormat="1" applyFont="1" applyFill="1" applyBorder="1" applyAlignment="1" applyProtection="1">
      <alignment horizontal="center" vertical="center" wrapText="1"/>
    </xf>
    <xf numFmtId="172" fontId="6" fillId="2" borderId="0" xfId="1" applyNumberFormat="1" applyFont="1" applyFill="1" applyBorder="1" applyAlignment="1" applyProtection="1">
      <alignment horizontal="center" vertical="center" wrapText="1"/>
    </xf>
    <xf numFmtId="172" fontId="10" fillId="2" borderId="0" xfId="1" applyNumberFormat="1" applyFont="1" applyFill="1" applyBorder="1" applyAlignment="1" applyProtection="1">
      <alignment horizontal="center" vertical="center" wrapText="1"/>
    </xf>
    <xf numFmtId="170" fontId="6" fillId="0" borderId="0" xfId="2" applyNumberFormat="1" applyFont="1" applyFill="1" applyBorder="1" applyAlignment="1">
      <alignment horizontal="center" vertical="center"/>
    </xf>
    <xf numFmtId="170" fontId="6" fillId="0" borderId="0" xfId="0" applyNumberFormat="1" applyFont="1" applyFill="1" applyBorder="1" applyAlignment="1" applyProtection="1">
      <alignment horizontal="center" vertical="center" wrapText="1"/>
    </xf>
    <xf numFmtId="170" fontId="6" fillId="2" borderId="0" xfId="0" applyNumberFormat="1" applyFont="1" applyFill="1" applyBorder="1" applyAlignment="1" applyProtection="1">
      <alignment horizontal="center" vertical="center" wrapText="1"/>
    </xf>
    <xf numFmtId="170" fontId="6" fillId="21" borderId="0" xfId="2" applyNumberFormat="1" applyFont="1" applyFill="1" applyBorder="1" applyAlignment="1">
      <alignment horizontal="center" vertical="center"/>
    </xf>
    <xf numFmtId="166" fontId="6" fillId="0" borderId="0" xfId="0" applyNumberFormat="1" applyFont="1" applyFill="1" applyBorder="1" applyAlignment="1" applyProtection="1">
      <alignment horizontal="center" vertical="center" wrapText="1"/>
    </xf>
    <xf numFmtId="170" fontId="6" fillId="2" borderId="0" xfId="2" applyNumberFormat="1" applyFont="1" applyFill="1" applyBorder="1" applyAlignment="1">
      <alignment horizontal="center" vertical="center"/>
    </xf>
    <xf numFmtId="166" fontId="6" fillId="2" borderId="0" xfId="0" applyNumberFormat="1" applyFont="1" applyFill="1" applyBorder="1" applyAlignment="1" applyProtection="1">
      <alignment horizontal="center" vertical="center" wrapText="1"/>
    </xf>
    <xf numFmtId="166" fontId="6" fillId="2" borderId="0" xfId="2" applyNumberFormat="1" applyFont="1" applyFill="1" applyBorder="1" applyAlignment="1">
      <alignment horizontal="center" vertical="center"/>
    </xf>
    <xf numFmtId="166" fontId="6" fillId="2" borderId="0" xfId="5" applyNumberFormat="1" applyFont="1" applyFill="1" applyBorder="1" applyAlignment="1">
      <alignment horizontal="center" vertical="center" wrapText="1"/>
    </xf>
    <xf numFmtId="166" fontId="6" fillId="21" borderId="0" xfId="2" applyNumberFormat="1" applyFont="1" applyFill="1" applyBorder="1" applyAlignment="1">
      <alignment horizontal="center" vertical="center"/>
    </xf>
    <xf numFmtId="166" fontId="6" fillId="21" borderId="0" xfId="5" applyNumberFormat="1" applyFont="1" applyFill="1" applyBorder="1" applyAlignment="1">
      <alignment horizontal="center" vertical="center" wrapText="1"/>
    </xf>
    <xf numFmtId="166" fontId="6" fillId="21" borderId="0" xfId="0" applyNumberFormat="1" applyFont="1" applyFill="1" applyBorder="1" applyAlignment="1" applyProtection="1">
      <alignment horizontal="center" vertical="center" wrapText="1"/>
    </xf>
    <xf numFmtId="166" fontId="7" fillId="2" borderId="0" xfId="0" applyNumberFormat="1" applyFont="1" applyFill="1" applyBorder="1" applyAlignment="1">
      <alignment horizontal="center" vertical="center"/>
    </xf>
    <xf numFmtId="167" fontId="5" fillId="0" borderId="1" xfId="0" applyNumberFormat="1" applyFont="1" applyFill="1" applyBorder="1"/>
    <xf numFmtId="170" fontId="6" fillId="2" borderId="1" xfId="5" applyNumberFormat="1" applyFont="1" applyFill="1" applyBorder="1" applyAlignment="1">
      <alignment horizontal="center" vertical="center" wrapText="1"/>
    </xf>
    <xf numFmtId="167" fontId="6" fillId="8" borderId="1" xfId="0" applyNumberFormat="1" applyFont="1" applyFill="1" applyBorder="1" applyAlignment="1" applyProtection="1">
      <alignment horizontal="center" vertical="center" wrapText="1"/>
    </xf>
    <xf numFmtId="167" fontId="6" fillId="8" borderId="1" xfId="5" applyNumberFormat="1" applyFont="1" applyFill="1" applyBorder="1" applyAlignment="1">
      <alignment horizontal="center" vertical="center" wrapText="1"/>
    </xf>
    <xf numFmtId="166" fontId="5" fillId="8" borderId="0" xfId="0" applyNumberFormat="1" applyFont="1" applyFill="1" applyAlignment="1">
      <alignment horizontal="center" vertical="center"/>
    </xf>
    <xf numFmtId="172" fontId="6" fillId="2" borderId="2" xfId="1" applyNumberFormat="1" applyFont="1" applyFill="1" applyBorder="1" applyAlignment="1" applyProtection="1">
      <alignment horizontal="center" vertical="center" wrapText="1"/>
    </xf>
    <xf numFmtId="172" fontId="10" fillId="2" borderId="2" xfId="1" applyNumberFormat="1" applyFont="1" applyFill="1" applyBorder="1" applyAlignment="1" applyProtection="1">
      <alignment horizontal="center" vertical="center" wrapText="1"/>
    </xf>
    <xf numFmtId="172" fontId="6" fillId="2" borderId="10" xfId="0" applyNumberFormat="1" applyFont="1" applyFill="1" applyBorder="1" applyAlignment="1" applyProtection="1">
      <alignment horizontal="center" vertical="center" wrapText="1"/>
    </xf>
    <xf numFmtId="167" fontId="5" fillId="2" borderId="10" xfId="0" applyNumberFormat="1" applyFont="1" applyFill="1" applyBorder="1" applyAlignment="1">
      <alignment horizontal="center" vertical="center"/>
    </xf>
    <xf numFmtId="170" fontId="6" fillId="19" borderId="11" xfId="2" applyNumberFormat="1" applyFont="1" applyFill="1" applyBorder="1" applyAlignment="1">
      <alignment horizontal="center" vertical="center"/>
    </xf>
    <xf numFmtId="167" fontId="5" fillId="19" borderId="11" xfId="0" applyNumberFormat="1" applyFont="1" applyFill="1" applyBorder="1"/>
    <xf numFmtId="167" fontId="5" fillId="2" borderId="0" xfId="0" applyNumberFormat="1" applyFont="1" applyFill="1" applyBorder="1" applyAlignment="1">
      <alignment horizontal="center" vertical="center"/>
    </xf>
    <xf numFmtId="172" fontId="5" fillId="2"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5" fillId="3" borderId="0" xfId="0" applyFont="1" applyFill="1" applyBorder="1" applyAlignment="1">
      <alignment horizontal="center" vertical="center"/>
    </xf>
    <xf numFmtId="0" fontId="5" fillId="5" borderId="0" xfId="0" applyFont="1" applyFill="1" applyBorder="1" applyAlignment="1">
      <alignment horizontal="center" vertical="center"/>
    </xf>
    <xf numFmtId="0" fontId="5" fillId="4" borderId="0" xfId="0" applyFont="1" applyFill="1" applyBorder="1" applyAlignment="1">
      <alignment horizontal="center" vertical="center"/>
    </xf>
    <xf numFmtId="0" fontId="5" fillId="6" borderId="0" xfId="0" applyFont="1" applyFill="1" applyBorder="1" applyAlignment="1">
      <alignment horizontal="center" vertical="center"/>
    </xf>
    <xf numFmtId="0" fontId="5" fillId="0" borderId="0" xfId="0" applyFont="1" applyFill="1" applyBorder="1"/>
    <xf numFmtId="167" fontId="9" fillId="2" borderId="0" xfId="0" applyNumberFormat="1" applyFont="1" applyFill="1" applyBorder="1"/>
    <xf numFmtId="167" fontId="5" fillId="5" borderId="0" xfId="0" applyNumberFormat="1" applyFont="1" applyFill="1" applyBorder="1"/>
    <xf numFmtId="3" fontId="5" fillId="2" borderId="1" xfId="4" applyNumberFormat="1" applyFont="1" applyFill="1" applyBorder="1" applyAlignment="1">
      <alignment horizontal="center" vertical="center" wrapText="1"/>
    </xf>
    <xf numFmtId="0" fontId="13" fillId="2" borderId="1" xfId="4" applyFont="1" applyFill="1" applyBorder="1" applyAlignment="1">
      <alignment horizontal="center" vertical="center" wrapText="1"/>
    </xf>
    <xf numFmtId="0" fontId="13" fillId="2" borderId="1" xfId="4" applyFont="1" applyFill="1" applyBorder="1" applyAlignment="1">
      <alignment horizontal="left" vertical="center" wrapText="1"/>
    </xf>
    <xf numFmtId="49" fontId="13" fillId="2" borderId="1" xfId="0" applyNumberFormat="1" applyFont="1" applyFill="1" applyBorder="1" applyAlignment="1" applyProtection="1">
      <alignment horizontal="center" vertical="center" wrapText="1"/>
    </xf>
    <xf numFmtId="166" fontId="6" fillId="2" borderId="1" xfId="2" applyNumberFormat="1" applyFont="1" applyFill="1" applyBorder="1" applyAlignment="1">
      <alignment vertical="center" wrapText="1"/>
    </xf>
    <xf numFmtId="167" fontId="6" fillId="2" borderId="0" xfId="0" applyNumberFormat="1" applyFont="1" applyFill="1" applyAlignment="1">
      <alignment horizontal="center" vertical="center"/>
    </xf>
    <xf numFmtId="177" fontId="5" fillId="2" borderId="0" xfId="0" applyNumberFormat="1" applyFont="1" applyFill="1" applyAlignment="1">
      <alignment horizontal="center" vertical="center"/>
    </xf>
    <xf numFmtId="178" fontId="6" fillId="2" borderId="1" xfId="2" applyNumberFormat="1" applyFont="1" applyFill="1" applyBorder="1" applyAlignment="1" applyProtection="1">
      <alignment horizontal="center" vertical="center" wrapText="1"/>
      <protection hidden="1"/>
    </xf>
    <xf numFmtId="0" fontId="5" fillId="2" borderId="0" xfId="0" applyFont="1" applyFill="1" applyBorder="1"/>
    <xf numFmtId="166" fontId="5" fillId="2" borderId="0" xfId="0" applyNumberFormat="1" applyFont="1" applyFill="1"/>
    <xf numFmtId="167" fontId="5" fillId="2" borderId="0" xfId="0" applyNumberFormat="1" applyFont="1" applyFill="1" applyBorder="1"/>
    <xf numFmtId="166" fontId="5" fillId="2" borderId="0" xfId="0" applyNumberFormat="1" applyFont="1" applyFill="1" applyBorder="1" applyAlignment="1">
      <alignment horizontal="center" vertical="center"/>
    </xf>
    <xf numFmtId="0" fontId="6" fillId="2" borderId="0" xfId="0" applyFont="1" applyFill="1" applyAlignment="1">
      <alignment horizontal="center" vertical="center"/>
    </xf>
    <xf numFmtId="0" fontId="16" fillId="2" borderId="0" xfId="0" applyNumberFormat="1" applyFont="1" applyFill="1" applyAlignment="1">
      <alignment horizontal="center" vertical="center"/>
    </xf>
    <xf numFmtId="0" fontId="17" fillId="2" borderId="0" xfId="0" applyFont="1" applyFill="1" applyAlignment="1">
      <alignment horizontal="center" vertical="center" wrapText="1"/>
    </xf>
    <xf numFmtId="0" fontId="7" fillId="2" borderId="1" xfId="0" applyNumberFormat="1" applyFont="1" applyFill="1" applyBorder="1" applyAlignment="1" applyProtection="1">
      <alignment horizontal="center" vertical="center" wrapText="1"/>
    </xf>
    <xf numFmtId="170" fontId="6" fillId="2" borderId="12" xfId="2" applyNumberFormat="1" applyFont="1" applyFill="1" applyBorder="1" applyAlignment="1">
      <alignment horizontal="center" vertical="center"/>
    </xf>
    <xf numFmtId="167" fontId="5" fillId="2" borderId="11" xfId="0" applyNumberFormat="1" applyFont="1" applyFill="1" applyBorder="1"/>
    <xf numFmtId="170" fontId="6" fillId="2" borderId="4" xfId="2" applyNumberFormat="1" applyFont="1" applyFill="1" applyBorder="1" applyAlignment="1">
      <alignment horizontal="center" vertical="center"/>
    </xf>
    <xf numFmtId="167" fontId="5" fillId="2" borderId="1" xfId="0" applyNumberFormat="1" applyFont="1" applyFill="1" applyBorder="1"/>
    <xf numFmtId="0" fontId="13" fillId="2" borderId="0" xfId="0" applyFont="1" applyFill="1" applyAlignment="1">
      <alignment horizontal="center" vertical="center"/>
    </xf>
    <xf numFmtId="170" fontId="13" fillId="2" borderId="0" xfId="2" applyNumberFormat="1" applyFont="1" applyFill="1" applyBorder="1" applyAlignment="1">
      <alignment horizontal="center" vertical="center"/>
    </xf>
    <xf numFmtId="167" fontId="13" fillId="2" borderId="0" xfId="0" applyNumberFormat="1" applyFont="1" applyFill="1"/>
    <xf numFmtId="0" fontId="13" fillId="2" borderId="0" xfId="0" applyFont="1" applyFill="1"/>
    <xf numFmtId="167" fontId="5" fillId="2" borderId="0" xfId="0" applyNumberFormat="1" applyFont="1" applyFill="1"/>
    <xf numFmtId="0" fontId="7" fillId="2" borderId="0" xfId="0" applyFont="1" applyFill="1" applyAlignment="1">
      <alignment horizontal="center" vertical="center"/>
    </xf>
    <xf numFmtId="176" fontId="6" fillId="2" borderId="1" xfId="1" applyNumberFormat="1" applyFont="1" applyFill="1" applyBorder="1" applyAlignment="1" applyProtection="1">
      <alignment horizontal="center" vertical="center" wrapText="1"/>
    </xf>
    <xf numFmtId="176" fontId="6" fillId="2" borderId="2" xfId="1" applyNumberFormat="1" applyFont="1" applyFill="1" applyBorder="1" applyAlignment="1" applyProtection="1">
      <alignment horizontal="center" vertical="center" wrapText="1"/>
    </xf>
    <xf numFmtId="176" fontId="10" fillId="2" borderId="1" xfId="1" applyNumberFormat="1" applyFont="1" applyFill="1" applyBorder="1" applyAlignment="1" applyProtection="1">
      <alignment horizontal="center" vertical="center" wrapText="1"/>
    </xf>
    <xf numFmtId="176" fontId="5" fillId="2" borderId="1" xfId="1" applyNumberFormat="1" applyFont="1" applyFill="1" applyBorder="1" applyAlignment="1">
      <alignment horizontal="center" vertical="center"/>
    </xf>
    <xf numFmtId="176" fontId="6" fillId="2" borderId="1" xfId="0" applyNumberFormat="1" applyFont="1" applyFill="1" applyBorder="1" applyAlignment="1" applyProtection="1">
      <alignment horizontal="center" vertical="center" wrapText="1"/>
    </xf>
    <xf numFmtId="176" fontId="6" fillId="2" borderId="1" xfId="5" applyNumberFormat="1" applyFont="1" applyFill="1" applyBorder="1" applyAlignment="1">
      <alignment horizontal="center" vertical="center" wrapText="1"/>
    </xf>
    <xf numFmtId="176" fontId="6" fillId="2" borderId="0" xfId="2" applyNumberFormat="1" applyFont="1" applyFill="1" applyBorder="1" applyAlignment="1">
      <alignment horizontal="right" vertical="center"/>
    </xf>
    <xf numFmtId="176" fontId="6" fillId="2" borderId="1" xfId="2" applyNumberFormat="1" applyFont="1" applyFill="1" applyBorder="1" applyAlignment="1">
      <alignment horizontal="right" vertical="center"/>
    </xf>
    <xf numFmtId="176" fontId="6" fillId="2" borderId="2" xfId="2" applyNumberFormat="1" applyFont="1" applyFill="1" applyBorder="1" applyAlignment="1">
      <alignment horizontal="center" vertical="center"/>
    </xf>
    <xf numFmtId="176" fontId="6" fillId="2" borderId="1" xfId="2" applyNumberFormat="1" applyFont="1" applyFill="1" applyBorder="1" applyAlignment="1">
      <alignment horizontal="center" vertical="center"/>
    </xf>
    <xf numFmtId="176" fontId="6" fillId="2" borderId="2" xfId="5" applyNumberFormat="1" applyFont="1" applyFill="1" applyBorder="1" applyAlignment="1">
      <alignment horizontal="center" vertical="center" wrapText="1"/>
    </xf>
    <xf numFmtId="176" fontId="13" fillId="2" borderId="1" xfId="0" applyNumberFormat="1" applyFont="1" applyFill="1" applyBorder="1" applyAlignment="1" applyProtection="1">
      <alignment horizontal="center" vertical="center" wrapText="1"/>
    </xf>
    <xf numFmtId="176" fontId="13" fillId="2" borderId="1" xfId="5" applyNumberFormat="1" applyFont="1" applyFill="1" applyBorder="1" applyAlignment="1">
      <alignment horizontal="center" vertical="center" wrapText="1"/>
    </xf>
    <xf numFmtId="176" fontId="13" fillId="2" borderId="1" xfId="1" applyNumberFormat="1" applyFont="1" applyFill="1" applyBorder="1" applyAlignment="1" applyProtection="1">
      <alignment horizontal="center" vertical="center" wrapText="1"/>
    </xf>
    <xf numFmtId="176" fontId="5" fillId="2" borderId="0" xfId="0" applyNumberFormat="1" applyFont="1" applyFill="1" applyAlignment="1">
      <alignment horizontal="center" vertical="center"/>
    </xf>
    <xf numFmtId="176" fontId="6" fillId="2" borderId="0" xfId="0" applyNumberFormat="1" applyFont="1" applyFill="1" applyAlignment="1">
      <alignment horizontal="center" vertical="center"/>
    </xf>
    <xf numFmtId="176" fontId="7" fillId="2" borderId="1" xfId="0" applyNumberFormat="1"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6" fillId="2" borderId="0" xfId="0" applyFont="1" applyFill="1" applyAlignment="1">
      <alignment horizontal="center" vertical="center"/>
    </xf>
    <xf numFmtId="0" fontId="15" fillId="2" borderId="0" xfId="0" applyNumberFormat="1" applyFont="1" applyFill="1" applyAlignment="1">
      <alignment horizontal="center" vertical="center" wrapText="1"/>
    </xf>
    <xf numFmtId="0" fontId="16" fillId="2" borderId="0" xfId="0" applyNumberFormat="1" applyFont="1" applyFill="1" applyAlignment="1">
      <alignment horizontal="center" vertical="center"/>
    </xf>
    <xf numFmtId="0" fontId="17" fillId="2" borderId="0" xfId="0" applyFont="1" applyFill="1" applyAlignment="1">
      <alignment horizontal="center" vertical="center" wrapText="1"/>
    </xf>
    <xf numFmtId="0" fontId="7" fillId="2" borderId="1" xfId="0" applyFont="1" applyFill="1" applyBorder="1" applyAlignment="1">
      <alignment horizontal="center" vertical="center" wrapText="1"/>
    </xf>
    <xf numFmtId="0" fontId="7" fillId="2"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166" fontId="6" fillId="2" borderId="2" xfId="5" applyNumberFormat="1" applyFont="1" applyFill="1" applyBorder="1" applyAlignment="1">
      <alignment horizontal="center" vertical="center" wrapText="1"/>
    </xf>
    <xf numFmtId="0" fontId="26" fillId="0" borderId="1" xfId="4" applyFont="1" applyFill="1" applyBorder="1" applyAlignment="1">
      <alignment horizontal="center" vertical="center" wrapText="1"/>
    </xf>
    <xf numFmtId="0" fontId="27" fillId="0" borderId="1" xfId="2" applyFont="1" applyFill="1" applyBorder="1" applyAlignment="1">
      <alignment vertical="center" wrapText="1"/>
    </xf>
  </cellXfs>
  <cellStyles count="133">
    <cellStyle name="Данные (редактируемые)" xfId="10"/>
    <cellStyle name="Данные (только для чтения)" xfId="11"/>
    <cellStyle name="Данные для удаления" xfId="12"/>
    <cellStyle name="Заголовки полей" xfId="13"/>
    <cellStyle name="Заголовки полей [печать]" xfId="14"/>
    <cellStyle name="Заголовок меры" xfId="15"/>
    <cellStyle name="Заголовок показателя [печать]" xfId="16"/>
    <cellStyle name="Заголовок показателя константы" xfId="17"/>
    <cellStyle name="Заголовок результата расчета" xfId="18"/>
    <cellStyle name="Заголовок свободного показателя" xfId="19"/>
    <cellStyle name="Значение фильтра" xfId="20"/>
    <cellStyle name="Значение фильтра [печать]" xfId="21"/>
    <cellStyle name="Информация о задаче" xfId="22"/>
    <cellStyle name="Обычный" xfId="0" builtinId="0"/>
    <cellStyle name="Обычный 13" xfId="9"/>
    <cellStyle name="Обычный 2" xfId="2"/>
    <cellStyle name="Обычный 2 10" xfId="23"/>
    <cellStyle name="Обычный 2 11" xfId="24"/>
    <cellStyle name="Обычный 2 12" xfId="25"/>
    <cellStyle name="Обычный 2 13" xfId="26"/>
    <cellStyle name="Обычный 2 14" xfId="27"/>
    <cellStyle name="Обычный 2 15" xfId="28"/>
    <cellStyle name="Обычный 2 16" xfId="29"/>
    <cellStyle name="Обычный 2 17" xfId="30"/>
    <cellStyle name="Обычный 2 18" xfId="31"/>
    <cellStyle name="Обычный 2 19" xfId="32"/>
    <cellStyle name="Обычный 2 2" xfId="3"/>
    <cellStyle name="Обычный 2 2 2" xfId="33"/>
    <cellStyle name="Обычный 2 2 3" xfId="34"/>
    <cellStyle name="Обычный 2 2 4" xfId="35"/>
    <cellStyle name="Обычный 2 2 5" xfId="36"/>
    <cellStyle name="Обычный 2 2 6" xfId="37"/>
    <cellStyle name="Обычный 2 20" xfId="38"/>
    <cellStyle name="Обычный 2 21" xfId="39"/>
    <cellStyle name="Обычный 2 22" xfId="40"/>
    <cellStyle name="Обычный 2 23" xfId="41"/>
    <cellStyle name="Обычный 2 24" xfId="42"/>
    <cellStyle name="Обычный 2 25" xfId="43"/>
    <cellStyle name="Обычный 2 26" xfId="44"/>
    <cellStyle name="Обычный 2 27" xfId="45"/>
    <cellStyle name="Обычный 2 28" xfId="46"/>
    <cellStyle name="Обычный 2 29" xfId="47"/>
    <cellStyle name="Обычный 2 3" xfId="6"/>
    <cellStyle name="Обычный 2 3 2" xfId="48"/>
    <cellStyle name="Обычный 2 3 3" xfId="49"/>
    <cellStyle name="Обычный 2 30" xfId="50"/>
    <cellStyle name="Обычный 2 31" xfId="51"/>
    <cellStyle name="Обычный 2 32" xfId="52"/>
    <cellStyle name="Обычный 2 33" xfId="53"/>
    <cellStyle name="Обычный 2 34" xfId="54"/>
    <cellStyle name="Обычный 2 35" xfId="55"/>
    <cellStyle name="Обычный 2 36" xfId="56"/>
    <cellStyle name="Обычный 2 37" xfId="57"/>
    <cellStyle name="Обычный 2 38" xfId="58"/>
    <cellStyle name="Обычный 2 39" xfId="59"/>
    <cellStyle name="Обычный 2 4" xfId="7"/>
    <cellStyle name="Обычный 2 4 2" xfId="60"/>
    <cellStyle name="Обычный 2 4 3" xfId="61"/>
    <cellStyle name="Обычный 2 40" xfId="62"/>
    <cellStyle name="Обычный 2 41" xfId="63"/>
    <cellStyle name="Обычный 2 42" xfId="64"/>
    <cellStyle name="Обычный 2 43" xfId="65"/>
    <cellStyle name="Обычный 2 44" xfId="66"/>
    <cellStyle name="Обычный 2 45" xfId="67"/>
    <cellStyle name="Обычный 2 46" xfId="68"/>
    <cellStyle name="Обычный 2 47" xfId="69"/>
    <cellStyle name="Обычный 2 48" xfId="70"/>
    <cellStyle name="Обычный 2 49" xfId="71"/>
    <cellStyle name="Обычный 2 5" xfId="72"/>
    <cellStyle name="Обычный 2 50" xfId="73"/>
    <cellStyle name="Обычный 2 51" xfId="74"/>
    <cellStyle name="Обычный 2 52" xfId="75"/>
    <cellStyle name="Обычный 2 53" xfId="76"/>
    <cellStyle name="Обычный 2 54" xfId="77"/>
    <cellStyle name="Обычный 2 55" xfId="78"/>
    <cellStyle name="Обычный 2 56" xfId="79"/>
    <cellStyle name="Обычный 2 57" xfId="80"/>
    <cellStyle name="Обычный 2 58" xfId="81"/>
    <cellStyle name="Обычный 2 59" xfId="82"/>
    <cellStyle name="Обычный 2 6" xfId="83"/>
    <cellStyle name="Обычный 2 60" xfId="84"/>
    <cellStyle name="Обычный 2 61" xfId="85"/>
    <cellStyle name="Обычный 2 62" xfId="86"/>
    <cellStyle name="Обычный 2 63" xfId="87"/>
    <cellStyle name="Обычный 2 64" xfId="88"/>
    <cellStyle name="Обычный 2 65" xfId="89"/>
    <cellStyle name="Обычный 2 66" xfId="90"/>
    <cellStyle name="Обычный 2 67" xfId="91"/>
    <cellStyle name="Обычный 2 68" xfId="92"/>
    <cellStyle name="Обычный 2 69" xfId="93"/>
    <cellStyle name="Обычный 2 7" xfId="94"/>
    <cellStyle name="Обычный 2 70" xfId="95"/>
    <cellStyle name="Обычный 2 71" xfId="96"/>
    <cellStyle name="Обычный 2 72" xfId="97"/>
    <cellStyle name="Обычный 2 73" xfId="98"/>
    <cellStyle name="Обычный 2 74" xfId="99"/>
    <cellStyle name="Обычный 2 75" xfId="100"/>
    <cellStyle name="Обычный 2 76" xfId="101"/>
    <cellStyle name="Обычный 2 77" xfId="102"/>
    <cellStyle name="Обычный 2 78" xfId="103"/>
    <cellStyle name="Обычный 2 8" xfId="104"/>
    <cellStyle name="Обычный 2 9" xfId="105"/>
    <cellStyle name="Обычный 3" xfId="106"/>
    <cellStyle name="Обычный 3 2" xfId="107"/>
    <cellStyle name="Обычный 4" xfId="108"/>
    <cellStyle name="Обычный 4 2" xfId="109"/>
    <cellStyle name="Обычный 5" xfId="110"/>
    <cellStyle name="Обычный 5 2" xfId="111"/>
    <cellStyle name="Обычный 6" xfId="112"/>
    <cellStyle name="Обычный 7" xfId="113"/>
    <cellStyle name="Обычный 8" xfId="132"/>
    <cellStyle name="Обычный_Взаимные Москв 9мес2006" xfId="8"/>
    <cellStyle name="Обычный_республиканский  2005 г" xfId="4"/>
    <cellStyle name="Отдельная ячейка" xfId="114"/>
    <cellStyle name="Отдельная ячейка - константа" xfId="115"/>
    <cellStyle name="Отдельная ячейка - константа [печать]" xfId="116"/>
    <cellStyle name="Отдельная ячейка [печать]" xfId="117"/>
    <cellStyle name="Отдельная ячейка-результат" xfId="118"/>
    <cellStyle name="Отдельная ячейка-результат [печать]" xfId="119"/>
    <cellStyle name="Примечание 2" xfId="120"/>
    <cellStyle name="Свойства элементов измерения" xfId="121"/>
    <cellStyle name="Свойства элементов измерения [печать]" xfId="122"/>
    <cellStyle name="Финансовый" xfId="1" builtinId="3"/>
    <cellStyle name="Финансовый 2" xfId="123"/>
    <cellStyle name="Финансовый 2 2" xfId="124"/>
    <cellStyle name="Финансовый 3" xfId="125"/>
    <cellStyle name="Финансовый 3 2" xfId="126"/>
    <cellStyle name="Финансовый 4" xfId="127"/>
    <cellStyle name="Финансовый 4 2" xfId="128"/>
    <cellStyle name="Финансовый 5" xfId="5"/>
    <cellStyle name="Финансовый 6" xfId="129"/>
    <cellStyle name="Элементы осей" xfId="130"/>
    <cellStyle name="Элементы осей [печать]" xfId="131"/>
  </cellStyles>
  <dxfs count="0"/>
  <tableStyles count="0" defaultTableStyle="TableStyleMedium2" defaultPivotStyle="PivotStyleLight16"/>
  <colors>
    <mruColors>
      <color rgb="FFA3EF9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394"/>
  <sheetViews>
    <sheetView tabSelected="1" view="pageBreakPreview" topLeftCell="A6" zoomScale="82" zoomScaleNormal="82" zoomScaleSheetLayoutView="82" workbookViewId="0">
      <pane xSplit="7" ySplit="3" topLeftCell="H271" activePane="bottomRight" state="frozen"/>
      <selection activeCell="F6" sqref="F6"/>
      <selection pane="topRight" activeCell="H6" sqref="H6"/>
      <selection pane="bottomLeft" activeCell="F9" sqref="F9"/>
      <selection pane="bottomRight" activeCell="K300" sqref="K277:K300"/>
    </sheetView>
  </sheetViews>
  <sheetFormatPr defaultColWidth="35" defaultRowHeight="18.75" x14ac:dyDescent="0.25"/>
  <cols>
    <col min="1" max="1" width="18.42578125" style="1" hidden="1" customWidth="1"/>
    <col min="2" max="2" width="26.28515625" style="1" hidden="1" customWidth="1"/>
    <col min="3" max="3" width="17.7109375" style="1" hidden="1" customWidth="1"/>
    <col min="4" max="4" width="15.5703125" style="1" hidden="1" customWidth="1"/>
    <col min="5" max="5" width="17.28515625" style="1" hidden="1" customWidth="1"/>
    <col min="6" max="6" width="32.28515625" style="1" customWidth="1"/>
    <col min="7" max="7" width="94.28515625" style="2" customWidth="1"/>
    <col min="8" max="8" width="57.28515625" style="1" customWidth="1"/>
    <col min="9" max="9" width="24.28515625" style="1" customWidth="1"/>
    <col min="10" max="10" width="24.28515625" style="3" customWidth="1"/>
    <col min="11" max="11" width="24.28515625" style="4" customWidth="1"/>
    <col min="12" max="12" width="19.140625" style="4" customWidth="1"/>
    <col min="13" max="13" width="19.85546875" style="4" customWidth="1"/>
    <col min="14" max="14" width="20" style="4" customWidth="1"/>
    <col min="15" max="15" width="24.7109375" style="4" customWidth="1"/>
    <col min="16" max="16" width="21.28515625" style="1" customWidth="1"/>
    <col min="17" max="17" width="21.5703125" style="1" customWidth="1"/>
    <col min="18" max="18" width="20.42578125" style="1" customWidth="1"/>
    <col min="19" max="19" width="19.85546875" style="1" customWidth="1"/>
    <col min="20" max="20" width="20" style="1" customWidth="1"/>
    <col min="21" max="21" width="21" style="1" customWidth="1"/>
    <col min="22" max="22" width="30.28515625" style="1" customWidth="1"/>
    <col min="23" max="28" width="35" style="1" customWidth="1"/>
    <col min="29" max="16384" width="35" style="1"/>
  </cols>
  <sheetData>
    <row r="1" spans="1:21" ht="152.25" customHeight="1" x14ac:dyDescent="0.25">
      <c r="M1" s="247" t="s">
        <v>0</v>
      </c>
      <c r="N1" s="248"/>
      <c r="O1" s="213"/>
    </row>
    <row r="2" spans="1:21" x14ac:dyDescent="0.25">
      <c r="M2" s="5"/>
      <c r="N2" s="6"/>
      <c r="O2" s="6"/>
    </row>
    <row r="3" spans="1:21" ht="20.25" x14ac:dyDescent="0.25">
      <c r="F3" s="249" t="s">
        <v>876</v>
      </c>
      <c r="G3" s="249"/>
      <c r="H3" s="249"/>
      <c r="I3" s="249"/>
      <c r="J3" s="249"/>
      <c r="K3" s="249"/>
      <c r="L3" s="249"/>
      <c r="M3" s="249"/>
      <c r="N3" s="249"/>
      <c r="O3" s="214"/>
    </row>
    <row r="4" spans="1:21" s="7" customFormat="1" x14ac:dyDescent="0.25">
      <c r="G4" s="8"/>
      <c r="I4" s="9"/>
      <c r="J4" s="9"/>
      <c r="K4" s="9"/>
      <c r="L4" s="9"/>
      <c r="M4" s="9"/>
      <c r="N4" s="9"/>
      <c r="O4" s="9"/>
    </row>
    <row r="5" spans="1:21" s="3" customFormat="1" x14ac:dyDescent="0.25">
      <c r="F5" s="10" t="s">
        <v>265</v>
      </c>
      <c r="G5" s="11" t="s">
        <v>1</v>
      </c>
      <c r="I5" s="44"/>
      <c r="J5" s="44"/>
      <c r="K5" s="44"/>
      <c r="L5" s="44"/>
      <c r="M5" s="44"/>
      <c r="N5" s="44"/>
      <c r="O5" s="44"/>
    </row>
    <row r="6" spans="1:21" s="13" customFormat="1" ht="25.5" customHeight="1" x14ac:dyDescent="0.25">
      <c r="F6" s="250" t="s">
        <v>2</v>
      </c>
      <c r="G6" s="250"/>
      <c r="H6" s="250" t="s">
        <v>3</v>
      </c>
      <c r="I6" s="250" t="s">
        <v>881</v>
      </c>
      <c r="J6" s="250" t="s">
        <v>955</v>
      </c>
      <c r="K6" s="250" t="s">
        <v>877</v>
      </c>
      <c r="L6" s="251" t="s">
        <v>4</v>
      </c>
      <c r="M6" s="251"/>
      <c r="N6" s="251"/>
      <c r="O6" s="162"/>
    </row>
    <row r="7" spans="1:21" s="13" customFormat="1" ht="148.5" customHeight="1" x14ac:dyDescent="0.25">
      <c r="F7" s="215" t="s">
        <v>5</v>
      </c>
      <c r="G7" s="15" t="s">
        <v>6</v>
      </c>
      <c r="H7" s="250"/>
      <c r="I7" s="250"/>
      <c r="J7" s="250"/>
      <c r="K7" s="250"/>
      <c r="L7" s="215" t="s">
        <v>878</v>
      </c>
      <c r="M7" s="215" t="s">
        <v>879</v>
      </c>
      <c r="N7" s="215" t="s">
        <v>880</v>
      </c>
      <c r="O7" s="162"/>
    </row>
    <row r="8" spans="1:21" x14ac:dyDescent="0.25">
      <c r="F8" s="16">
        <v>1</v>
      </c>
      <c r="G8" s="16">
        <v>2</v>
      </c>
      <c r="H8" s="16">
        <v>3</v>
      </c>
      <c r="I8" s="16">
        <v>4</v>
      </c>
      <c r="J8" s="16">
        <v>5</v>
      </c>
      <c r="K8" s="16">
        <v>6</v>
      </c>
      <c r="L8" s="16">
        <v>7</v>
      </c>
      <c r="M8" s="16">
        <v>8</v>
      </c>
      <c r="N8" s="16">
        <v>9</v>
      </c>
      <c r="O8" s="163"/>
    </row>
    <row r="9" spans="1:21" ht="75" x14ac:dyDescent="0.25">
      <c r="A9" s="1" t="str">
        <f t="shared" ref="A9:A56" si="0">LEFT(C9,3)</f>
        <v>048</v>
      </c>
      <c r="B9" s="1" t="str">
        <f t="shared" ref="B9:B56" si="1">RIGHT(C9,4)</f>
        <v>1 12</v>
      </c>
      <c r="C9" s="1" t="str">
        <f t="shared" ref="C9:C56" si="2">LEFT(F9,8)</f>
        <v>048 1 12</v>
      </c>
      <c r="F9" s="99" t="s">
        <v>175</v>
      </c>
      <c r="G9" s="100" t="s">
        <v>7</v>
      </c>
      <c r="H9" s="67" t="s">
        <v>8</v>
      </c>
      <c r="I9" s="226">
        <v>4258</v>
      </c>
      <c r="J9" s="227">
        <v>3955.2336</v>
      </c>
      <c r="K9" s="226">
        <v>4705</v>
      </c>
      <c r="L9" s="226">
        <v>2797</v>
      </c>
      <c r="M9" s="226">
        <v>2853</v>
      </c>
      <c r="N9" s="226">
        <v>2939</v>
      </c>
      <c r="O9" s="164"/>
      <c r="P9" s="190"/>
      <c r="Q9" s="27"/>
      <c r="R9" s="27"/>
      <c r="S9" s="191"/>
      <c r="T9" s="27"/>
      <c r="U9" s="27"/>
    </row>
    <row r="10" spans="1:21" ht="57.75" customHeight="1" x14ac:dyDescent="0.25">
      <c r="F10" s="99" t="s">
        <v>1018</v>
      </c>
      <c r="G10" s="100" t="s">
        <v>1019</v>
      </c>
      <c r="H10" s="67" t="s">
        <v>8</v>
      </c>
      <c r="I10" s="226">
        <v>0</v>
      </c>
      <c r="J10" s="227">
        <v>0.72819999999999996</v>
      </c>
      <c r="K10" s="226"/>
      <c r="L10" s="226"/>
      <c r="M10" s="226"/>
      <c r="N10" s="226"/>
      <c r="O10" s="164"/>
      <c r="P10" s="190"/>
      <c r="Q10" s="27"/>
      <c r="R10" s="27"/>
      <c r="S10" s="191"/>
      <c r="T10" s="27"/>
      <c r="U10" s="27"/>
    </row>
    <row r="11" spans="1:21" ht="56.25" x14ac:dyDescent="0.25">
      <c r="A11" s="1" t="str">
        <f t="shared" si="0"/>
        <v>048</v>
      </c>
      <c r="B11" s="1" t="str">
        <f t="shared" si="1"/>
        <v>1 12</v>
      </c>
      <c r="C11" s="1" t="str">
        <f t="shared" si="2"/>
        <v>048 1 12</v>
      </c>
      <c r="F11" s="63" t="s">
        <v>176</v>
      </c>
      <c r="G11" s="101" t="s">
        <v>9</v>
      </c>
      <c r="H11" s="67" t="s">
        <v>8</v>
      </c>
      <c r="I11" s="226">
        <v>15390</v>
      </c>
      <c r="J11" s="227">
        <v>13806.534309999999</v>
      </c>
      <c r="K11" s="226">
        <v>16430</v>
      </c>
      <c r="L11" s="226">
        <v>9768</v>
      </c>
      <c r="M11" s="226">
        <v>9963</v>
      </c>
      <c r="N11" s="226">
        <v>10262</v>
      </c>
      <c r="O11" s="164"/>
      <c r="P11" s="27"/>
      <c r="Q11" s="27"/>
      <c r="R11" s="27"/>
      <c r="S11" s="27"/>
      <c r="T11" s="27"/>
      <c r="U11" s="27"/>
    </row>
    <row r="12" spans="1:21" ht="56.25" x14ac:dyDescent="0.25">
      <c r="A12" s="1" t="str">
        <f t="shared" si="0"/>
        <v>048</v>
      </c>
      <c r="B12" s="1" t="str">
        <f t="shared" si="1"/>
        <v>1 12</v>
      </c>
      <c r="C12" s="1" t="str">
        <f t="shared" si="2"/>
        <v>048 1 12</v>
      </c>
      <c r="F12" s="63" t="s">
        <v>330</v>
      </c>
      <c r="G12" s="101" t="s">
        <v>281</v>
      </c>
      <c r="H12" s="67" t="s">
        <v>8</v>
      </c>
      <c r="I12" s="226">
        <v>0</v>
      </c>
      <c r="J12" s="227">
        <v>58.938519999999997</v>
      </c>
      <c r="K12" s="226"/>
      <c r="L12" s="226"/>
      <c r="M12" s="226"/>
      <c r="N12" s="226"/>
      <c r="O12" s="164"/>
      <c r="P12" s="27"/>
      <c r="Q12" s="27"/>
      <c r="R12" s="27"/>
      <c r="S12" s="27"/>
      <c r="T12" s="27"/>
      <c r="U12" s="27"/>
    </row>
    <row r="13" spans="1:21" ht="56.25" x14ac:dyDescent="0.25">
      <c r="A13" s="1" t="str">
        <f t="shared" si="0"/>
        <v>048</v>
      </c>
      <c r="B13" s="1" t="str">
        <f t="shared" si="1"/>
        <v>1 12</v>
      </c>
      <c r="C13" s="1" t="str">
        <f t="shared" si="2"/>
        <v>048 1 12</v>
      </c>
      <c r="F13" s="102" t="s">
        <v>331</v>
      </c>
      <c r="G13" s="101" t="s">
        <v>332</v>
      </c>
      <c r="H13" s="67" t="s">
        <v>8</v>
      </c>
      <c r="I13" s="226">
        <v>24352</v>
      </c>
      <c r="J13" s="227">
        <v>23510.287479999999</v>
      </c>
      <c r="K13" s="226">
        <v>28065</v>
      </c>
      <c r="L13" s="226">
        <v>16685</v>
      </c>
      <c r="M13" s="226">
        <v>17019</v>
      </c>
      <c r="N13" s="226">
        <v>17529</v>
      </c>
      <c r="O13" s="164"/>
      <c r="P13" s="27"/>
      <c r="Q13" s="27"/>
      <c r="R13" s="27"/>
      <c r="S13" s="27"/>
      <c r="T13" s="27"/>
      <c r="U13" s="27"/>
    </row>
    <row r="14" spans="1:21" ht="56.25" x14ac:dyDescent="0.25">
      <c r="A14" s="1" t="str">
        <f t="shared" si="0"/>
        <v>048</v>
      </c>
      <c r="B14" s="1" t="str">
        <f t="shared" si="1"/>
        <v>1 12</v>
      </c>
      <c r="C14" s="1" t="str">
        <f t="shared" si="2"/>
        <v>048 1 12</v>
      </c>
      <c r="F14" s="102" t="s">
        <v>333</v>
      </c>
      <c r="G14" s="101" t="s">
        <v>334</v>
      </c>
      <c r="H14" s="67" t="s">
        <v>8</v>
      </c>
      <c r="I14" s="226">
        <v>0</v>
      </c>
      <c r="J14" s="227">
        <v>2.9277299999999999</v>
      </c>
      <c r="K14" s="226"/>
      <c r="L14" s="226"/>
      <c r="M14" s="226"/>
      <c r="N14" s="226"/>
      <c r="O14" s="164"/>
      <c r="P14" s="27"/>
      <c r="Q14" s="27"/>
      <c r="R14" s="27"/>
      <c r="S14" s="27"/>
      <c r="T14" s="27"/>
      <c r="U14" s="27"/>
    </row>
    <row r="15" spans="1:21" ht="150" x14ac:dyDescent="0.25">
      <c r="A15" s="1" t="str">
        <f t="shared" si="0"/>
        <v>100</v>
      </c>
      <c r="B15" s="1" t="str">
        <f t="shared" si="1"/>
        <v>1 03</v>
      </c>
      <c r="C15" s="1" t="str">
        <f t="shared" si="2"/>
        <v>100 1 03</v>
      </c>
      <c r="F15" s="63" t="s">
        <v>350</v>
      </c>
      <c r="G15" s="101" t="s">
        <v>351</v>
      </c>
      <c r="H15" s="67" t="s">
        <v>10</v>
      </c>
      <c r="I15" s="226">
        <f>45626</f>
        <v>45626</v>
      </c>
      <c r="J15" s="227">
        <v>33406.043250000002</v>
      </c>
      <c r="K15" s="226">
        <v>43785</v>
      </c>
      <c r="L15" s="226">
        <v>66706</v>
      </c>
      <c r="M15" s="227">
        <v>74017</v>
      </c>
      <c r="N15" s="226">
        <v>78192</v>
      </c>
      <c r="O15" s="164"/>
      <c r="P15" s="27"/>
      <c r="Q15" s="27"/>
      <c r="R15" s="27"/>
      <c r="S15" s="27"/>
      <c r="T15" s="27"/>
      <c r="U15" s="27"/>
    </row>
    <row r="16" spans="1:21" ht="206.25" x14ac:dyDescent="0.25">
      <c r="A16" s="1" t="str">
        <f t="shared" si="0"/>
        <v>100</v>
      </c>
      <c r="B16" s="1" t="str">
        <f t="shared" si="1"/>
        <v>1 03</v>
      </c>
      <c r="C16" s="1" t="str">
        <f t="shared" si="2"/>
        <v>100 1 03</v>
      </c>
      <c r="F16" s="63" t="s">
        <v>352</v>
      </c>
      <c r="G16" s="101" t="s">
        <v>353</v>
      </c>
      <c r="H16" s="67" t="s">
        <v>10</v>
      </c>
      <c r="I16" s="226">
        <f>19727</f>
        <v>19727</v>
      </c>
      <c r="J16" s="227">
        <v>12612.489449999999</v>
      </c>
      <c r="K16" s="226">
        <v>18866</v>
      </c>
      <c r="L16" s="226">
        <v>19930</v>
      </c>
      <c r="M16" s="227">
        <v>21054</v>
      </c>
      <c r="N16" s="226">
        <v>22241</v>
      </c>
      <c r="O16" s="164"/>
      <c r="P16" s="27"/>
      <c r="Q16" s="27"/>
      <c r="R16" s="27"/>
      <c r="S16" s="27"/>
      <c r="T16" s="27"/>
      <c r="U16" s="27"/>
    </row>
    <row r="17" spans="1:30" ht="131.25" x14ac:dyDescent="0.25">
      <c r="F17" s="63" t="s">
        <v>673</v>
      </c>
      <c r="G17" s="101" t="s">
        <v>604</v>
      </c>
      <c r="H17" s="67" t="s">
        <v>10</v>
      </c>
      <c r="I17" s="226"/>
      <c r="J17" s="227">
        <v>303.89816999999999</v>
      </c>
      <c r="K17" s="226">
        <v>586</v>
      </c>
      <c r="L17" s="226">
        <v>411</v>
      </c>
      <c r="M17" s="227">
        <v>434</v>
      </c>
      <c r="N17" s="226">
        <v>459</v>
      </c>
      <c r="O17" s="164"/>
      <c r="P17" s="27"/>
      <c r="Q17" s="27"/>
      <c r="R17" s="27"/>
      <c r="S17" s="27"/>
      <c r="T17" s="27"/>
      <c r="U17" s="27"/>
    </row>
    <row r="18" spans="1:30" ht="131.25" x14ac:dyDescent="0.25">
      <c r="F18" s="63" t="s">
        <v>722</v>
      </c>
      <c r="G18" s="101" t="s">
        <v>605</v>
      </c>
      <c r="H18" s="67" t="s">
        <v>10</v>
      </c>
      <c r="I18" s="226">
        <v>0</v>
      </c>
      <c r="J18" s="227">
        <v>2.49254</v>
      </c>
      <c r="K18" s="226">
        <v>3</v>
      </c>
      <c r="L18" s="226">
        <v>3</v>
      </c>
      <c r="M18" s="227">
        <v>3</v>
      </c>
      <c r="N18" s="226">
        <v>3</v>
      </c>
      <c r="O18" s="164"/>
      <c r="P18" s="27"/>
      <c r="Q18" s="27"/>
      <c r="R18" s="27"/>
      <c r="S18" s="27"/>
      <c r="T18" s="27"/>
      <c r="U18" s="27"/>
    </row>
    <row r="19" spans="1:30" ht="75" x14ac:dyDescent="0.25">
      <c r="F19" s="63" t="s">
        <v>723</v>
      </c>
      <c r="G19" s="101" t="s">
        <v>724</v>
      </c>
      <c r="H19" s="67" t="s">
        <v>10</v>
      </c>
      <c r="I19" s="226">
        <f>1600</f>
        <v>1600</v>
      </c>
      <c r="J19" s="227">
        <v>16.362660000000002</v>
      </c>
      <c r="K19" s="226">
        <v>25</v>
      </c>
      <c r="L19" s="226">
        <v>33</v>
      </c>
      <c r="M19" s="227">
        <v>35</v>
      </c>
      <c r="N19" s="226">
        <v>37</v>
      </c>
      <c r="O19" s="164"/>
      <c r="P19" s="27"/>
      <c r="Q19" s="27"/>
      <c r="R19" s="27"/>
      <c r="S19" s="27"/>
      <c r="T19" s="27"/>
      <c r="U19" s="27"/>
    </row>
    <row r="20" spans="1:30" ht="93.75" x14ac:dyDescent="0.25">
      <c r="F20" s="63" t="s">
        <v>725</v>
      </c>
      <c r="G20" s="101" t="s">
        <v>606</v>
      </c>
      <c r="H20" s="67" t="s">
        <v>10</v>
      </c>
      <c r="I20" s="226"/>
      <c r="J20" s="227">
        <v>238.71184</v>
      </c>
      <c r="K20" s="226">
        <v>238</v>
      </c>
      <c r="L20" s="226">
        <v>265</v>
      </c>
      <c r="M20" s="227">
        <v>280</v>
      </c>
      <c r="N20" s="226">
        <v>295</v>
      </c>
      <c r="O20" s="164"/>
      <c r="P20" s="27"/>
      <c r="Q20" s="27"/>
      <c r="R20" s="27"/>
      <c r="S20" s="27"/>
      <c r="T20" s="27"/>
      <c r="U20" s="27"/>
    </row>
    <row r="21" spans="1:30" ht="112.5" x14ac:dyDescent="0.25">
      <c r="A21" s="1" t="str">
        <f t="shared" si="0"/>
        <v>100</v>
      </c>
      <c r="B21" s="1" t="str">
        <f t="shared" si="1"/>
        <v>1 03</v>
      </c>
      <c r="C21" s="1" t="str">
        <f t="shared" si="2"/>
        <v>100 1 03</v>
      </c>
      <c r="F21" s="63" t="s">
        <v>354</v>
      </c>
      <c r="G21" s="101" t="s">
        <v>355</v>
      </c>
      <c r="H21" s="67" t="s">
        <v>10</v>
      </c>
      <c r="I21" s="226">
        <v>393418</v>
      </c>
      <c r="J21" s="227">
        <v>288179.78094000003</v>
      </c>
      <c r="K21" s="226">
        <v>393418</v>
      </c>
      <c r="L21" s="226">
        <v>403624</v>
      </c>
      <c r="M21" s="227">
        <v>417985</v>
      </c>
      <c r="N21" s="226">
        <v>435636</v>
      </c>
      <c r="O21" s="164"/>
      <c r="P21" s="27"/>
      <c r="Q21" s="27"/>
      <c r="R21" s="27"/>
      <c r="S21" s="27"/>
      <c r="T21" s="27"/>
      <c r="U21" s="27"/>
    </row>
    <row r="22" spans="1:30" ht="131.25" x14ac:dyDescent="0.25">
      <c r="F22" s="63" t="s">
        <v>726</v>
      </c>
      <c r="G22" s="101" t="s">
        <v>607</v>
      </c>
      <c r="H22" s="67" t="s">
        <v>10</v>
      </c>
      <c r="I22" s="226">
        <v>157101</v>
      </c>
      <c r="J22" s="227">
        <v>115077.21044</v>
      </c>
      <c r="K22" s="226">
        <v>157101</v>
      </c>
      <c r="L22" s="226">
        <v>170612</v>
      </c>
      <c r="M22" s="227">
        <v>173210</v>
      </c>
      <c r="N22" s="226">
        <v>174641</v>
      </c>
      <c r="O22" s="164"/>
      <c r="P22" s="27"/>
      <c r="Q22" s="27"/>
      <c r="R22" s="27"/>
      <c r="S22" s="27"/>
      <c r="T22" s="27"/>
      <c r="U22" s="27"/>
    </row>
    <row r="23" spans="1:30" ht="131.25" x14ac:dyDescent="0.25">
      <c r="A23" s="1" t="str">
        <f t="shared" si="0"/>
        <v>100</v>
      </c>
      <c r="B23" s="1" t="str">
        <f t="shared" si="1"/>
        <v>1 03</v>
      </c>
      <c r="C23" s="1" t="str">
        <f t="shared" si="2"/>
        <v>100 1 03</v>
      </c>
      <c r="F23" s="63" t="s">
        <v>356</v>
      </c>
      <c r="G23" s="101" t="s">
        <v>357</v>
      </c>
      <c r="H23" s="67" t="s">
        <v>10</v>
      </c>
      <c r="I23" s="226">
        <v>2242</v>
      </c>
      <c r="J23" s="227">
        <v>2059.8146999999999</v>
      </c>
      <c r="K23" s="226">
        <v>2242</v>
      </c>
      <c r="L23" s="226">
        <v>2234</v>
      </c>
      <c r="M23" s="227">
        <v>2341</v>
      </c>
      <c r="N23" s="226">
        <v>2517</v>
      </c>
      <c r="O23" s="164"/>
      <c r="P23" s="27"/>
      <c r="Q23" s="27"/>
      <c r="R23" s="27"/>
      <c r="S23" s="27"/>
      <c r="T23" s="27"/>
      <c r="U23" s="27"/>
    </row>
    <row r="24" spans="1:30" ht="150" x14ac:dyDescent="0.25">
      <c r="A24" s="1" t="str">
        <f t="shared" si="0"/>
        <v>100</v>
      </c>
      <c r="B24" s="1" t="str">
        <f t="shared" si="1"/>
        <v>1 03</v>
      </c>
      <c r="C24" s="1" t="str">
        <f t="shared" si="2"/>
        <v>100 1 03</v>
      </c>
      <c r="F24" s="63" t="s">
        <v>672</v>
      </c>
      <c r="G24" s="101" t="s">
        <v>608</v>
      </c>
      <c r="H24" s="67" t="s">
        <v>10</v>
      </c>
      <c r="I24" s="226">
        <v>895</v>
      </c>
      <c r="J24" s="227">
        <v>822.53431999999998</v>
      </c>
      <c r="K24" s="226">
        <v>895</v>
      </c>
      <c r="L24" s="226">
        <v>944</v>
      </c>
      <c r="M24" s="227">
        <v>970</v>
      </c>
      <c r="N24" s="226">
        <v>1009</v>
      </c>
      <c r="O24" s="164"/>
      <c r="P24" s="27"/>
      <c r="Q24" s="27"/>
      <c r="R24" s="27"/>
      <c r="S24" s="27"/>
      <c r="T24" s="27"/>
      <c r="U24" s="27"/>
    </row>
    <row r="25" spans="1:30" ht="112.5" x14ac:dyDescent="0.25">
      <c r="A25" s="1" t="str">
        <f t="shared" si="0"/>
        <v>100</v>
      </c>
      <c r="B25" s="1" t="str">
        <f t="shared" si="1"/>
        <v>1 03</v>
      </c>
      <c r="C25" s="1" t="str">
        <f t="shared" si="2"/>
        <v>100 1 03</v>
      </c>
      <c r="F25" s="63" t="s">
        <v>358</v>
      </c>
      <c r="G25" s="101" t="s">
        <v>359</v>
      </c>
      <c r="H25" s="67" t="s">
        <v>10</v>
      </c>
      <c r="I25" s="226">
        <v>461154</v>
      </c>
      <c r="J25" s="227">
        <v>395990.79207000002</v>
      </c>
      <c r="K25" s="226">
        <v>517519</v>
      </c>
      <c r="L25" s="226">
        <v>486858</v>
      </c>
      <c r="M25" s="227">
        <v>513933</v>
      </c>
      <c r="N25" s="226">
        <v>551282</v>
      </c>
      <c r="O25" s="164"/>
      <c r="P25" s="27"/>
      <c r="Q25" s="27"/>
      <c r="R25" s="27"/>
      <c r="S25" s="27"/>
      <c r="T25" s="27"/>
      <c r="U25" s="27"/>
    </row>
    <row r="26" spans="1:30" ht="131.25" x14ac:dyDescent="0.25">
      <c r="F26" s="63" t="s">
        <v>727</v>
      </c>
      <c r="G26" s="101" t="s">
        <v>609</v>
      </c>
      <c r="H26" s="67" t="s">
        <v>10</v>
      </c>
      <c r="I26" s="226">
        <v>184150</v>
      </c>
      <c r="J26" s="227">
        <v>158128.77476999999</v>
      </c>
      <c r="K26" s="226">
        <v>206658</v>
      </c>
      <c r="L26" s="226">
        <v>205795</v>
      </c>
      <c r="M26" s="227">
        <v>212970</v>
      </c>
      <c r="N26" s="226">
        <v>221002</v>
      </c>
      <c r="O26" s="164"/>
      <c r="P26" s="27"/>
      <c r="Q26" s="27"/>
      <c r="R26" s="27"/>
      <c r="S26" s="27"/>
      <c r="T26" s="27"/>
      <c r="U26" s="27"/>
    </row>
    <row r="27" spans="1:30" ht="112.5" x14ac:dyDescent="0.25">
      <c r="A27" s="1" t="str">
        <f t="shared" si="0"/>
        <v>100</v>
      </c>
      <c r="B27" s="1" t="str">
        <f t="shared" si="1"/>
        <v>1 03</v>
      </c>
      <c r="C27" s="1" t="str">
        <f t="shared" si="2"/>
        <v>100 1 03</v>
      </c>
      <c r="F27" s="63" t="s">
        <v>360</v>
      </c>
      <c r="G27" s="101" t="s">
        <v>361</v>
      </c>
      <c r="H27" s="67" t="s">
        <v>10</v>
      </c>
      <c r="I27" s="226">
        <v>0</v>
      </c>
      <c r="J27" s="227">
        <v>-50873.897400000002</v>
      </c>
      <c r="K27" s="226">
        <v>-56365</v>
      </c>
      <c r="L27" s="226">
        <v>0</v>
      </c>
      <c r="M27" s="227">
        <v>0</v>
      </c>
      <c r="N27" s="226">
        <v>0</v>
      </c>
      <c r="O27" s="164"/>
      <c r="P27" s="27"/>
      <c r="Q27" s="27"/>
      <c r="R27" s="27"/>
      <c r="S27" s="27"/>
      <c r="T27" s="27"/>
      <c r="U27" s="27"/>
    </row>
    <row r="28" spans="1:30" ht="131.25" x14ac:dyDescent="0.25">
      <c r="F28" s="63" t="s">
        <v>728</v>
      </c>
      <c r="G28" s="101" t="s">
        <v>610</v>
      </c>
      <c r="H28" s="67" t="s">
        <v>10</v>
      </c>
      <c r="I28" s="226">
        <v>0</v>
      </c>
      <c r="J28" s="227">
        <v>-20315.187269999999</v>
      </c>
      <c r="K28" s="226">
        <v>-22508</v>
      </c>
      <c r="L28" s="226">
        <v>0</v>
      </c>
      <c r="M28" s="227">
        <v>0</v>
      </c>
      <c r="N28" s="226">
        <v>0</v>
      </c>
      <c r="O28" s="164"/>
      <c r="P28" s="27"/>
      <c r="Q28" s="27"/>
      <c r="R28" s="27"/>
      <c r="S28" s="27"/>
      <c r="T28" s="27"/>
      <c r="U28" s="27"/>
    </row>
    <row r="29" spans="1:30" ht="112.5" x14ac:dyDescent="0.25">
      <c r="A29" s="1" t="str">
        <f>LEFT(C29,3)</f>
        <v>106</v>
      </c>
      <c r="B29" s="1" t="str">
        <f>RIGHT(C29,4)</f>
        <v>1 16</v>
      </c>
      <c r="C29" s="1" t="str">
        <f>LEFT(F29,8)</f>
        <v>106 1 16</v>
      </c>
      <c r="F29" s="63" t="s">
        <v>729</v>
      </c>
      <c r="G29" s="101" t="s">
        <v>730</v>
      </c>
      <c r="H29" s="67" t="s">
        <v>11</v>
      </c>
      <c r="I29" s="226">
        <v>450</v>
      </c>
      <c r="J29" s="227">
        <v>283.72973999999999</v>
      </c>
      <c r="K29" s="226">
        <v>450</v>
      </c>
      <c r="L29" s="226">
        <v>450</v>
      </c>
      <c r="M29" s="226">
        <v>450</v>
      </c>
      <c r="N29" s="226">
        <v>450</v>
      </c>
      <c r="O29" s="164"/>
      <c r="P29" s="27"/>
      <c r="Q29" s="27"/>
      <c r="R29" s="27"/>
      <c r="S29" s="27"/>
      <c r="T29" s="27"/>
      <c r="U29" s="27"/>
      <c r="AD29" s="206"/>
    </row>
    <row r="30" spans="1:30" ht="168.75" x14ac:dyDescent="0.25">
      <c r="A30" s="1" t="str">
        <f t="shared" si="0"/>
        <v>106</v>
      </c>
      <c r="B30" s="1" t="str">
        <f t="shared" si="1"/>
        <v>1 16</v>
      </c>
      <c r="C30" s="1" t="str">
        <f t="shared" si="2"/>
        <v>106 1 16</v>
      </c>
      <c r="F30" s="99" t="s">
        <v>1020</v>
      </c>
      <c r="G30" s="100" t="s">
        <v>1021</v>
      </c>
      <c r="H30" s="67" t="s">
        <v>11</v>
      </c>
      <c r="I30" s="226">
        <v>0</v>
      </c>
      <c r="J30" s="227">
        <v>14.5</v>
      </c>
      <c r="K30" s="226">
        <v>15</v>
      </c>
      <c r="L30" s="226"/>
      <c r="M30" s="226"/>
      <c r="N30" s="226"/>
      <c r="O30" s="164"/>
      <c r="P30" s="27"/>
      <c r="Q30" s="27"/>
      <c r="R30" s="27"/>
      <c r="S30" s="27"/>
      <c r="T30" s="27"/>
      <c r="U30" s="27"/>
    </row>
    <row r="31" spans="1:30" ht="131.25" x14ac:dyDescent="0.25">
      <c r="F31" s="99" t="s">
        <v>735</v>
      </c>
      <c r="G31" s="100" t="s">
        <v>736</v>
      </c>
      <c r="H31" s="67" t="s">
        <v>1022</v>
      </c>
      <c r="I31" s="226">
        <v>0</v>
      </c>
      <c r="J31" s="227">
        <v>37.05086</v>
      </c>
      <c r="K31" s="226">
        <v>37.051000000000002</v>
      </c>
      <c r="L31" s="226"/>
      <c r="M31" s="226"/>
      <c r="N31" s="226"/>
      <c r="O31" s="164"/>
      <c r="P31" s="27"/>
      <c r="Q31" s="27"/>
      <c r="R31" s="27"/>
      <c r="S31" s="27"/>
      <c r="T31" s="27"/>
      <c r="U31" s="27"/>
    </row>
    <row r="32" spans="1:30" ht="131.25" x14ac:dyDescent="0.25">
      <c r="A32" s="1" t="str">
        <f t="shared" si="0"/>
        <v>180</v>
      </c>
      <c r="B32" s="1" t="str">
        <f t="shared" si="1"/>
        <v>1 16</v>
      </c>
      <c r="C32" s="1" t="str">
        <f t="shared" si="2"/>
        <v>180 1 16</v>
      </c>
      <c r="F32" s="99" t="s">
        <v>739</v>
      </c>
      <c r="G32" s="100" t="s">
        <v>736</v>
      </c>
      <c r="H32" s="67" t="s">
        <v>15</v>
      </c>
      <c r="I32" s="226">
        <v>0</v>
      </c>
      <c r="J32" s="227">
        <v>-0.5</v>
      </c>
      <c r="K32" s="226"/>
      <c r="L32" s="226"/>
      <c r="M32" s="226"/>
      <c r="N32" s="226"/>
      <c r="O32" s="164"/>
      <c r="P32" s="27"/>
      <c r="Q32" s="27"/>
      <c r="R32" s="27"/>
      <c r="S32" s="27"/>
      <c r="T32" s="27"/>
      <c r="U32" s="27"/>
    </row>
    <row r="33" spans="1:38" ht="75" x14ac:dyDescent="0.25">
      <c r="A33" s="1" t="str">
        <f t="shared" si="0"/>
        <v>182</v>
      </c>
      <c r="B33" s="1" t="str">
        <f t="shared" si="1"/>
        <v>1 01</v>
      </c>
      <c r="C33" s="1" t="str">
        <f t="shared" si="2"/>
        <v>182 1 01</v>
      </c>
      <c r="F33" s="99" t="s">
        <v>178</v>
      </c>
      <c r="G33" s="100" t="s">
        <v>16</v>
      </c>
      <c r="H33" s="67" t="s">
        <v>17</v>
      </c>
      <c r="I33" s="226">
        <f>478639</f>
        <v>478639</v>
      </c>
      <c r="J33" s="227">
        <v>817881.33435000002</v>
      </c>
      <c r="K33" s="226">
        <v>1192450</v>
      </c>
      <c r="L33" s="226">
        <v>1311540</v>
      </c>
      <c r="M33" s="226">
        <v>1376542</v>
      </c>
      <c r="N33" s="226">
        <v>1444844</v>
      </c>
      <c r="O33" s="164"/>
      <c r="P33" s="27"/>
      <c r="Q33" s="27"/>
      <c r="R33" s="27"/>
      <c r="S33" s="27"/>
      <c r="T33" s="27"/>
      <c r="U33" s="27"/>
    </row>
    <row r="34" spans="1:38" ht="56.25" x14ac:dyDescent="0.25">
      <c r="A34" s="1" t="str">
        <f t="shared" si="0"/>
        <v>182</v>
      </c>
      <c r="B34" s="1" t="str">
        <f t="shared" si="1"/>
        <v>1 01</v>
      </c>
      <c r="C34" s="1" t="str">
        <f t="shared" si="2"/>
        <v>182 1 01</v>
      </c>
      <c r="F34" s="99" t="s">
        <v>179</v>
      </c>
      <c r="G34" s="100" t="s">
        <v>18</v>
      </c>
      <c r="H34" s="67" t="s">
        <v>17</v>
      </c>
      <c r="I34" s="226">
        <v>5000</v>
      </c>
      <c r="J34" s="227">
        <v>2374.8572100000001</v>
      </c>
      <c r="K34" s="226">
        <v>5000</v>
      </c>
      <c r="L34" s="226">
        <v>5000</v>
      </c>
      <c r="M34" s="226">
        <v>5500</v>
      </c>
      <c r="N34" s="226">
        <v>6000</v>
      </c>
      <c r="O34" s="164"/>
      <c r="P34" s="27"/>
      <c r="Q34" s="27"/>
      <c r="R34" s="27"/>
      <c r="S34" s="27"/>
      <c r="T34" s="27"/>
      <c r="U34" s="27"/>
    </row>
    <row r="35" spans="1:38" ht="75" x14ac:dyDescent="0.25">
      <c r="A35" s="1" t="str">
        <f t="shared" si="0"/>
        <v>182</v>
      </c>
      <c r="B35" s="1" t="str">
        <f t="shared" si="1"/>
        <v>1 01</v>
      </c>
      <c r="C35" s="1" t="str">
        <f t="shared" si="2"/>
        <v>182 1 01</v>
      </c>
      <c r="F35" s="99" t="s">
        <v>177</v>
      </c>
      <c r="G35" s="100" t="s">
        <v>19</v>
      </c>
      <c r="H35" s="67" t="s">
        <v>17</v>
      </c>
      <c r="I35" s="226">
        <v>0</v>
      </c>
      <c r="J35" s="227">
        <v>-2.3965999999999998</v>
      </c>
      <c r="K35" s="226">
        <v>-3</v>
      </c>
      <c r="L35" s="226"/>
      <c r="M35" s="226"/>
      <c r="N35" s="226"/>
      <c r="O35" s="164"/>
      <c r="P35" s="27"/>
      <c r="Q35" s="27"/>
      <c r="R35" s="27"/>
      <c r="S35" s="27"/>
      <c r="T35" s="27"/>
      <c r="U35" s="27"/>
      <c r="AD35" s="21"/>
    </row>
    <row r="36" spans="1:38" ht="56.25" x14ac:dyDescent="0.25">
      <c r="F36" s="99" t="s">
        <v>1023</v>
      </c>
      <c r="G36" s="100" t="s">
        <v>1024</v>
      </c>
      <c r="H36" s="67" t="s">
        <v>17</v>
      </c>
      <c r="I36" s="226">
        <v>0</v>
      </c>
      <c r="J36" s="227">
        <v>-0.6</v>
      </c>
      <c r="K36" s="226">
        <v>-1</v>
      </c>
      <c r="L36" s="226"/>
      <c r="M36" s="226"/>
      <c r="N36" s="226"/>
      <c r="O36" s="164"/>
      <c r="P36" s="27"/>
      <c r="Q36" s="27"/>
      <c r="R36" s="27"/>
      <c r="S36" s="27"/>
      <c r="T36" s="27"/>
      <c r="U36" s="27"/>
      <c r="AD36" s="21"/>
      <c r="AE36" s="21"/>
      <c r="AF36" s="21"/>
      <c r="AG36" s="21"/>
    </row>
    <row r="37" spans="1:38" ht="75" x14ac:dyDescent="0.25">
      <c r="A37" s="1" t="str">
        <f t="shared" si="0"/>
        <v>182</v>
      </c>
      <c r="B37" s="1" t="str">
        <f t="shared" si="1"/>
        <v>1 01</v>
      </c>
      <c r="C37" s="1" t="str">
        <f t="shared" si="2"/>
        <v>182 1 01</v>
      </c>
      <c r="F37" s="99" t="s">
        <v>180</v>
      </c>
      <c r="G37" s="100" t="s">
        <v>1025</v>
      </c>
      <c r="H37" s="67" t="s">
        <v>17</v>
      </c>
      <c r="I37" s="226">
        <v>1000</v>
      </c>
      <c r="J37" s="227">
        <v>2839.2829999999999</v>
      </c>
      <c r="K37" s="228">
        <v>3500</v>
      </c>
      <c r="L37" s="226">
        <v>3500</v>
      </c>
      <c r="M37" s="226">
        <v>4000</v>
      </c>
      <c r="N37" s="226">
        <v>4500</v>
      </c>
      <c r="O37" s="164"/>
      <c r="P37" s="27"/>
      <c r="Q37" s="27"/>
      <c r="R37" s="27"/>
      <c r="S37" s="27"/>
      <c r="T37" s="27"/>
      <c r="U37" s="27"/>
    </row>
    <row r="38" spans="1:38" ht="112.5" x14ac:dyDescent="0.25">
      <c r="A38" s="1" t="str">
        <f t="shared" si="0"/>
        <v>182</v>
      </c>
      <c r="B38" s="1" t="str">
        <f t="shared" si="1"/>
        <v>1 01</v>
      </c>
      <c r="C38" s="1" t="str">
        <f t="shared" si="2"/>
        <v>182 1 01</v>
      </c>
      <c r="F38" s="99" t="s">
        <v>182</v>
      </c>
      <c r="G38" s="100" t="s">
        <v>22</v>
      </c>
      <c r="H38" s="67" t="s">
        <v>17</v>
      </c>
      <c r="I38" s="226">
        <v>3325780</v>
      </c>
      <c r="J38" s="227">
        <v>2285764.7665300001</v>
      </c>
      <c r="K38" s="228">
        <v>3525328</v>
      </c>
      <c r="L38" s="226">
        <v>3816110</v>
      </c>
      <c r="M38" s="226">
        <v>4124288</v>
      </c>
      <c r="N38" s="226">
        <v>4497117</v>
      </c>
      <c r="O38" s="164"/>
      <c r="P38" s="27"/>
      <c r="Q38" s="27"/>
      <c r="R38" s="27"/>
      <c r="S38" s="27"/>
      <c r="T38" s="27"/>
      <c r="U38" s="27"/>
      <c r="AD38" s="21"/>
      <c r="AE38" s="21"/>
      <c r="AF38" s="21"/>
      <c r="AG38" s="21"/>
      <c r="AH38" s="21"/>
      <c r="AI38" s="21"/>
      <c r="AJ38" s="21"/>
      <c r="AK38" s="21"/>
      <c r="AL38" s="21"/>
    </row>
    <row r="39" spans="1:38" ht="93.75" x14ac:dyDescent="0.25">
      <c r="A39" s="1" t="str">
        <f t="shared" si="0"/>
        <v>182</v>
      </c>
      <c r="B39" s="1" t="str">
        <f t="shared" si="1"/>
        <v>1 01</v>
      </c>
      <c r="C39" s="1" t="str">
        <f t="shared" si="2"/>
        <v>182 1 01</v>
      </c>
      <c r="F39" s="99" t="s">
        <v>554</v>
      </c>
      <c r="G39" s="100" t="s">
        <v>23</v>
      </c>
      <c r="H39" s="67" t="s">
        <v>17</v>
      </c>
      <c r="I39" s="226">
        <v>5595</v>
      </c>
      <c r="J39" s="227">
        <v>7475.7490900000003</v>
      </c>
      <c r="K39" s="226">
        <v>7800</v>
      </c>
      <c r="L39" s="226">
        <v>8000</v>
      </c>
      <c r="M39" s="226">
        <v>8500</v>
      </c>
      <c r="N39" s="226">
        <v>9000</v>
      </c>
      <c r="O39" s="164"/>
      <c r="P39" s="27"/>
      <c r="Q39" s="27"/>
      <c r="R39" s="27"/>
      <c r="S39" s="27"/>
      <c r="T39" s="27"/>
      <c r="U39" s="27"/>
    </row>
    <row r="40" spans="1:38" ht="112.5" x14ac:dyDescent="0.25">
      <c r="A40" s="1" t="str">
        <f t="shared" si="0"/>
        <v>182</v>
      </c>
      <c r="B40" s="1" t="str">
        <f t="shared" si="1"/>
        <v>1 01</v>
      </c>
      <c r="C40" s="1" t="str">
        <f t="shared" si="2"/>
        <v>182 1 01</v>
      </c>
      <c r="F40" s="99" t="s">
        <v>184</v>
      </c>
      <c r="G40" s="100" t="s">
        <v>25</v>
      </c>
      <c r="H40" s="67" t="s">
        <v>17</v>
      </c>
      <c r="I40" s="226">
        <v>6176</v>
      </c>
      <c r="J40" s="227">
        <v>13162.345799999999</v>
      </c>
      <c r="K40" s="226">
        <v>14000</v>
      </c>
      <c r="L40" s="226">
        <v>14500</v>
      </c>
      <c r="M40" s="226">
        <v>15000</v>
      </c>
      <c r="N40" s="226">
        <v>15500</v>
      </c>
      <c r="O40" s="164"/>
      <c r="P40" s="27"/>
      <c r="Q40" s="27"/>
      <c r="R40" s="27"/>
      <c r="S40" s="27"/>
      <c r="T40" s="27"/>
      <c r="U40" s="27"/>
    </row>
    <row r="41" spans="1:38" ht="93.75" x14ac:dyDescent="0.25">
      <c r="A41" s="1" t="str">
        <f t="shared" si="0"/>
        <v>182</v>
      </c>
      <c r="B41" s="1" t="str">
        <f t="shared" si="1"/>
        <v>1 01</v>
      </c>
      <c r="C41" s="1" t="str">
        <f t="shared" si="2"/>
        <v>182 1 01</v>
      </c>
      <c r="F41" s="99" t="s">
        <v>185</v>
      </c>
      <c r="G41" s="100" t="s">
        <v>26</v>
      </c>
      <c r="H41" s="67" t="s">
        <v>17</v>
      </c>
      <c r="I41" s="226">
        <v>0</v>
      </c>
      <c r="J41" s="227">
        <v>-197.28228999999999</v>
      </c>
      <c r="K41" s="226">
        <v>-198</v>
      </c>
      <c r="L41" s="226"/>
      <c r="M41" s="226"/>
      <c r="N41" s="226"/>
      <c r="O41" s="164"/>
      <c r="P41" s="27"/>
      <c r="Q41" s="27"/>
      <c r="R41" s="27"/>
      <c r="S41" s="27"/>
      <c r="T41" s="27"/>
      <c r="U41" s="27"/>
    </row>
    <row r="42" spans="1:38" ht="112.5" x14ac:dyDescent="0.25">
      <c r="A42" s="1" t="str">
        <f t="shared" si="0"/>
        <v>182</v>
      </c>
      <c r="B42" s="1" t="str">
        <f t="shared" si="1"/>
        <v>1 01</v>
      </c>
      <c r="C42" s="1" t="str">
        <f t="shared" si="2"/>
        <v>182 1 01</v>
      </c>
      <c r="F42" s="99" t="s">
        <v>280</v>
      </c>
      <c r="G42" s="100" t="s">
        <v>279</v>
      </c>
      <c r="H42" s="67" t="s">
        <v>17</v>
      </c>
      <c r="I42" s="226">
        <v>0</v>
      </c>
      <c r="J42" s="227">
        <v>-1.2699999999999999E-2</v>
      </c>
      <c r="K42" s="226">
        <v>0</v>
      </c>
      <c r="L42" s="226"/>
      <c r="M42" s="226"/>
      <c r="N42" s="226"/>
      <c r="O42" s="164"/>
      <c r="P42" s="27"/>
      <c r="Q42" s="27"/>
      <c r="R42" s="27"/>
      <c r="S42" s="27"/>
      <c r="T42" s="27"/>
      <c r="U42" s="27"/>
    </row>
    <row r="43" spans="1:38" ht="131.25" x14ac:dyDescent="0.25">
      <c r="A43" s="1" t="str">
        <f t="shared" si="0"/>
        <v>182</v>
      </c>
      <c r="B43" s="1" t="str">
        <f t="shared" si="1"/>
        <v>1 01</v>
      </c>
      <c r="C43" s="1" t="str">
        <f t="shared" si="2"/>
        <v>182 1 01</v>
      </c>
      <c r="F43" s="99" t="s">
        <v>186</v>
      </c>
      <c r="G43" s="100" t="s">
        <v>27</v>
      </c>
      <c r="H43" s="67" t="s">
        <v>17</v>
      </c>
      <c r="I43" s="226">
        <v>0</v>
      </c>
      <c r="J43" s="227">
        <v>7396.4600899999996</v>
      </c>
      <c r="K43" s="226">
        <v>7400</v>
      </c>
      <c r="L43" s="226"/>
      <c r="M43" s="226"/>
      <c r="N43" s="226"/>
      <c r="O43" s="164"/>
      <c r="P43" s="27"/>
      <c r="Q43" s="27"/>
      <c r="R43" s="27"/>
      <c r="S43" s="27"/>
      <c r="T43" s="27"/>
      <c r="U43" s="27"/>
    </row>
    <row r="44" spans="1:38" ht="112.5" x14ac:dyDescent="0.25">
      <c r="A44" s="1" t="str">
        <f t="shared" si="0"/>
        <v>182</v>
      </c>
      <c r="B44" s="1" t="str">
        <f t="shared" si="1"/>
        <v>1 01</v>
      </c>
      <c r="C44" s="1" t="str">
        <f t="shared" si="2"/>
        <v>182 1 01</v>
      </c>
      <c r="F44" s="99" t="s">
        <v>187</v>
      </c>
      <c r="G44" s="100" t="s">
        <v>28</v>
      </c>
      <c r="H44" s="67" t="s">
        <v>17</v>
      </c>
      <c r="I44" s="226">
        <v>0</v>
      </c>
      <c r="J44" s="227">
        <v>141.13745</v>
      </c>
      <c r="K44" s="226">
        <v>145</v>
      </c>
      <c r="L44" s="226"/>
      <c r="M44" s="226"/>
      <c r="N44" s="226"/>
      <c r="O44" s="164"/>
      <c r="P44" s="27"/>
      <c r="Q44" s="27"/>
      <c r="R44" s="27"/>
      <c r="S44" s="27"/>
      <c r="T44" s="27"/>
      <c r="U44" s="27"/>
    </row>
    <row r="45" spans="1:38" ht="150" x14ac:dyDescent="0.25">
      <c r="A45" s="1" t="str">
        <f t="shared" si="0"/>
        <v>182</v>
      </c>
      <c r="B45" s="1" t="str">
        <f t="shared" si="1"/>
        <v>1 01</v>
      </c>
      <c r="C45" s="1" t="str">
        <f t="shared" si="2"/>
        <v>182 1 01</v>
      </c>
      <c r="F45" s="99" t="s">
        <v>742</v>
      </c>
      <c r="G45" s="100" t="s">
        <v>29</v>
      </c>
      <c r="H45" s="67" t="s">
        <v>17</v>
      </c>
      <c r="I45" s="226">
        <v>0</v>
      </c>
      <c r="J45" s="227">
        <v>21.868749999999999</v>
      </c>
      <c r="K45" s="226">
        <v>25</v>
      </c>
      <c r="L45" s="226"/>
      <c r="M45" s="226"/>
      <c r="N45" s="226"/>
      <c r="O45" s="164"/>
      <c r="P45" s="27"/>
      <c r="Q45" s="27"/>
      <c r="R45" s="27"/>
      <c r="S45" s="27"/>
      <c r="T45" s="27"/>
      <c r="U45" s="27"/>
    </row>
    <row r="46" spans="1:38" ht="75" x14ac:dyDescent="0.25">
      <c r="A46" s="1" t="str">
        <f t="shared" si="0"/>
        <v>182</v>
      </c>
      <c r="B46" s="1" t="str">
        <f t="shared" si="1"/>
        <v>1 01</v>
      </c>
      <c r="C46" s="1" t="str">
        <f t="shared" si="2"/>
        <v>182 1 01</v>
      </c>
      <c r="F46" s="99" t="s">
        <v>188</v>
      </c>
      <c r="G46" s="100" t="s">
        <v>30</v>
      </c>
      <c r="H46" s="67" t="s">
        <v>17</v>
      </c>
      <c r="I46" s="226">
        <v>23600</v>
      </c>
      <c r="J46" s="227">
        <v>26306.436949999999</v>
      </c>
      <c r="K46" s="226">
        <v>26400</v>
      </c>
      <c r="L46" s="226">
        <v>27000</v>
      </c>
      <c r="M46" s="226">
        <v>27500</v>
      </c>
      <c r="N46" s="226">
        <v>28000</v>
      </c>
      <c r="O46" s="164"/>
      <c r="P46" s="27"/>
      <c r="Q46" s="27"/>
      <c r="R46" s="27"/>
      <c r="S46" s="27"/>
      <c r="T46" s="27"/>
      <c r="U46" s="27"/>
    </row>
    <row r="47" spans="1:38" ht="56.25" x14ac:dyDescent="0.25">
      <c r="A47" s="1" t="str">
        <f t="shared" si="0"/>
        <v>182</v>
      </c>
      <c r="B47" s="1" t="str">
        <f t="shared" si="1"/>
        <v>1 01</v>
      </c>
      <c r="C47" s="1" t="str">
        <f t="shared" si="2"/>
        <v>182 1 01</v>
      </c>
      <c r="F47" s="99" t="s">
        <v>189</v>
      </c>
      <c r="G47" s="100" t="s">
        <v>31</v>
      </c>
      <c r="H47" s="67" t="s">
        <v>17</v>
      </c>
      <c r="I47" s="226">
        <v>0</v>
      </c>
      <c r="J47" s="227">
        <v>329.58839</v>
      </c>
      <c r="K47" s="226">
        <v>335</v>
      </c>
      <c r="L47" s="226"/>
      <c r="M47" s="226"/>
      <c r="N47" s="226"/>
      <c r="O47" s="164"/>
      <c r="P47" s="27"/>
      <c r="Q47" s="27"/>
      <c r="R47" s="27"/>
      <c r="S47" s="27"/>
      <c r="T47" s="27"/>
      <c r="U47" s="27"/>
    </row>
    <row r="48" spans="1:38" ht="75" x14ac:dyDescent="0.25">
      <c r="A48" s="1" t="str">
        <f t="shared" si="0"/>
        <v>182</v>
      </c>
      <c r="B48" s="1" t="str">
        <f t="shared" si="1"/>
        <v>1 01</v>
      </c>
      <c r="C48" s="1" t="str">
        <f t="shared" si="2"/>
        <v>182 1 01</v>
      </c>
      <c r="F48" s="99" t="s">
        <v>190</v>
      </c>
      <c r="G48" s="100" t="s">
        <v>32</v>
      </c>
      <c r="H48" s="67" t="s">
        <v>17</v>
      </c>
      <c r="I48" s="226">
        <v>0</v>
      </c>
      <c r="J48" s="227">
        <v>111.91534</v>
      </c>
      <c r="K48" s="226">
        <v>112</v>
      </c>
      <c r="L48" s="226"/>
      <c r="M48" s="226"/>
      <c r="N48" s="226"/>
      <c r="O48" s="164"/>
      <c r="P48" s="27"/>
      <c r="Q48" s="27"/>
      <c r="R48" s="27"/>
      <c r="S48" s="27"/>
      <c r="T48" s="27"/>
      <c r="U48" s="27"/>
    </row>
    <row r="49" spans="1:21" ht="56.25" x14ac:dyDescent="0.25">
      <c r="A49" s="1" t="str">
        <f t="shared" si="0"/>
        <v>182</v>
      </c>
      <c r="B49" s="1" t="str">
        <f t="shared" si="1"/>
        <v>1 01</v>
      </c>
      <c r="C49" s="1" t="str">
        <f t="shared" si="2"/>
        <v>182 1 01</v>
      </c>
      <c r="F49" s="99" t="s">
        <v>191</v>
      </c>
      <c r="G49" s="100" t="s">
        <v>33</v>
      </c>
      <c r="H49" s="67" t="s">
        <v>17</v>
      </c>
      <c r="I49" s="226">
        <v>0</v>
      </c>
      <c r="J49" s="227">
        <v>-7.1639999999999997</v>
      </c>
      <c r="K49" s="226">
        <v>-8</v>
      </c>
      <c r="L49" s="226"/>
      <c r="M49" s="226"/>
      <c r="N49" s="226"/>
      <c r="O49" s="164"/>
      <c r="P49" s="27"/>
      <c r="Q49" s="27"/>
      <c r="R49" s="27"/>
      <c r="S49" s="27"/>
      <c r="T49" s="27"/>
      <c r="U49" s="27"/>
    </row>
    <row r="50" spans="1:21" ht="112.5" x14ac:dyDescent="0.25">
      <c r="A50" s="1" t="str">
        <f t="shared" si="0"/>
        <v>182</v>
      </c>
      <c r="B50" s="1" t="str">
        <f t="shared" si="1"/>
        <v>1 01</v>
      </c>
      <c r="C50" s="1" t="str">
        <f t="shared" si="2"/>
        <v>182 1 01</v>
      </c>
      <c r="F50" s="99" t="s">
        <v>192</v>
      </c>
      <c r="G50" s="100" t="s">
        <v>34</v>
      </c>
      <c r="H50" s="67" t="s">
        <v>17</v>
      </c>
      <c r="I50" s="226">
        <v>0</v>
      </c>
      <c r="J50" s="227">
        <v>3406.7549100000001</v>
      </c>
      <c r="K50" s="226">
        <v>3500</v>
      </c>
      <c r="L50" s="226">
        <v>3500</v>
      </c>
      <c r="M50" s="226">
        <v>3500</v>
      </c>
      <c r="N50" s="226">
        <v>3500</v>
      </c>
      <c r="O50" s="164"/>
      <c r="P50" s="27"/>
      <c r="Q50" s="27"/>
      <c r="R50" s="27"/>
      <c r="S50" s="27"/>
      <c r="T50" s="27"/>
      <c r="U50" s="27"/>
    </row>
    <row r="51" spans="1:21" ht="75" x14ac:dyDescent="0.25">
      <c r="F51" s="99" t="s">
        <v>1026</v>
      </c>
      <c r="G51" s="100" t="s">
        <v>1027</v>
      </c>
      <c r="H51" s="67" t="s">
        <v>17</v>
      </c>
      <c r="I51" s="226">
        <v>0</v>
      </c>
      <c r="J51" s="227">
        <v>14959.8104</v>
      </c>
      <c r="K51" s="226">
        <v>20000</v>
      </c>
      <c r="L51" s="226">
        <v>21000</v>
      </c>
      <c r="M51" s="226">
        <v>22000</v>
      </c>
      <c r="N51" s="226">
        <v>23000</v>
      </c>
      <c r="O51" s="164"/>
      <c r="P51" s="27"/>
      <c r="Q51" s="27"/>
      <c r="R51" s="27"/>
      <c r="S51" s="27"/>
      <c r="T51" s="27"/>
      <c r="U51" s="27"/>
    </row>
    <row r="52" spans="1:21" ht="75" x14ac:dyDescent="0.25">
      <c r="A52" s="1" t="str">
        <f t="shared" si="0"/>
        <v>182</v>
      </c>
      <c r="B52" s="1" t="str">
        <f t="shared" si="1"/>
        <v>1 01</v>
      </c>
      <c r="C52" s="1" t="str">
        <f t="shared" si="2"/>
        <v>182 1 01</v>
      </c>
      <c r="F52" s="99" t="s">
        <v>1028</v>
      </c>
      <c r="G52" s="100" t="s">
        <v>1029</v>
      </c>
      <c r="H52" s="67" t="s">
        <v>17</v>
      </c>
      <c r="I52" s="226">
        <v>0</v>
      </c>
      <c r="J52" s="227">
        <v>3.0000000000000001E-5</v>
      </c>
      <c r="K52" s="226">
        <v>0</v>
      </c>
      <c r="L52" s="226"/>
      <c r="M52" s="226"/>
      <c r="N52" s="226"/>
      <c r="O52" s="164"/>
      <c r="P52" s="27"/>
      <c r="Q52" s="27"/>
      <c r="R52" s="27"/>
      <c r="S52" s="27"/>
      <c r="T52" s="27"/>
      <c r="U52" s="27"/>
    </row>
    <row r="53" spans="1:21" ht="75" x14ac:dyDescent="0.25">
      <c r="A53" s="1" t="str">
        <f t="shared" si="0"/>
        <v>182</v>
      </c>
      <c r="B53" s="1" t="str">
        <f t="shared" si="1"/>
        <v>1 05</v>
      </c>
      <c r="C53" s="1" t="str">
        <f t="shared" si="2"/>
        <v>182 1 05</v>
      </c>
      <c r="F53" s="99" t="s">
        <v>275</v>
      </c>
      <c r="G53" s="100" t="s">
        <v>276</v>
      </c>
      <c r="H53" s="67" t="s">
        <v>17</v>
      </c>
      <c r="I53" s="226">
        <v>0</v>
      </c>
      <c r="J53" s="227">
        <v>-4.8056099999999997</v>
      </c>
      <c r="K53" s="226">
        <v>-5</v>
      </c>
      <c r="L53" s="226"/>
      <c r="M53" s="226"/>
      <c r="N53" s="226"/>
      <c r="O53" s="164"/>
      <c r="P53" s="27"/>
      <c r="Q53" s="27"/>
      <c r="R53" s="27"/>
      <c r="S53" s="27"/>
      <c r="T53" s="27"/>
      <c r="U53" s="27"/>
    </row>
    <row r="54" spans="1:21" ht="37.5" x14ac:dyDescent="0.25">
      <c r="A54" s="1" t="str">
        <f t="shared" si="0"/>
        <v>182</v>
      </c>
      <c r="B54" s="1" t="str">
        <f t="shared" si="1"/>
        <v>1 05</v>
      </c>
      <c r="C54" s="1" t="str">
        <f t="shared" si="2"/>
        <v>182 1 05</v>
      </c>
      <c r="F54" s="99" t="s">
        <v>1030</v>
      </c>
      <c r="G54" s="100" t="s">
        <v>1031</v>
      </c>
      <c r="H54" s="67" t="s">
        <v>17</v>
      </c>
      <c r="I54" s="226">
        <v>0</v>
      </c>
      <c r="J54" s="227">
        <v>-3.6299999999999999E-2</v>
      </c>
      <c r="K54" s="226">
        <v>0</v>
      </c>
      <c r="L54" s="226"/>
      <c r="M54" s="226"/>
      <c r="N54" s="226"/>
      <c r="O54" s="164"/>
      <c r="P54" s="27"/>
      <c r="Q54" s="27"/>
      <c r="R54" s="27"/>
      <c r="S54" s="27"/>
      <c r="T54" s="27"/>
      <c r="U54" s="27"/>
    </row>
    <row r="55" spans="1:21" ht="75" x14ac:dyDescent="0.25">
      <c r="A55" s="1" t="str">
        <f t="shared" si="0"/>
        <v>182</v>
      </c>
      <c r="B55" s="1" t="str">
        <f t="shared" si="1"/>
        <v>1 05</v>
      </c>
      <c r="C55" s="1" t="str">
        <f t="shared" si="2"/>
        <v>182 1 05</v>
      </c>
      <c r="F55" s="99" t="s">
        <v>275</v>
      </c>
      <c r="G55" s="100" t="s">
        <v>276</v>
      </c>
      <c r="H55" s="67" t="s">
        <v>17</v>
      </c>
      <c r="I55" s="226">
        <v>0</v>
      </c>
      <c r="J55" s="227">
        <v>-0.17546999999999999</v>
      </c>
      <c r="K55" s="226">
        <v>0</v>
      </c>
      <c r="L55" s="226"/>
      <c r="M55" s="226"/>
      <c r="N55" s="226"/>
      <c r="O55" s="164"/>
      <c r="P55" s="27"/>
      <c r="Q55" s="27"/>
      <c r="R55" s="27"/>
      <c r="S55" s="27"/>
      <c r="T55" s="27"/>
      <c r="U55" s="27"/>
    </row>
    <row r="56" spans="1:21" ht="56.25" x14ac:dyDescent="0.25">
      <c r="A56" s="1" t="str">
        <f t="shared" si="0"/>
        <v>182</v>
      </c>
      <c r="B56" s="1" t="str">
        <f t="shared" si="1"/>
        <v>1 05</v>
      </c>
      <c r="C56" s="1" t="str">
        <f t="shared" si="2"/>
        <v>182 1 05</v>
      </c>
      <c r="F56" s="99" t="s">
        <v>744</v>
      </c>
      <c r="G56" s="100" t="s">
        <v>745</v>
      </c>
      <c r="H56" s="67" t="s">
        <v>17</v>
      </c>
      <c r="I56" s="226">
        <v>6000</v>
      </c>
      <c r="J56" s="227">
        <v>1987.09193</v>
      </c>
      <c r="K56" s="226">
        <v>2396</v>
      </c>
      <c r="L56" s="226">
        <v>2600</v>
      </c>
      <c r="M56" s="226">
        <v>2730</v>
      </c>
      <c r="N56" s="226">
        <v>2867</v>
      </c>
      <c r="O56" s="164"/>
      <c r="P56" s="27"/>
      <c r="Q56" s="27"/>
      <c r="R56" s="27"/>
      <c r="S56" s="27"/>
      <c r="T56" s="27"/>
      <c r="U56" s="27"/>
    </row>
    <row r="57" spans="1:21" ht="37.5" x14ac:dyDescent="0.25">
      <c r="F57" s="99" t="s">
        <v>1032</v>
      </c>
      <c r="G57" s="100" t="s">
        <v>1033</v>
      </c>
      <c r="H57" s="67" t="s">
        <v>17</v>
      </c>
      <c r="I57" s="226">
        <v>0</v>
      </c>
      <c r="J57" s="227">
        <v>3.1716899999999999</v>
      </c>
      <c r="K57" s="226">
        <v>4</v>
      </c>
      <c r="L57" s="226"/>
      <c r="M57" s="226"/>
      <c r="N57" s="226"/>
      <c r="O57" s="164"/>
      <c r="P57" s="27"/>
      <c r="Q57" s="27"/>
      <c r="R57" s="27"/>
      <c r="S57" s="27"/>
      <c r="T57" s="27"/>
      <c r="U57" s="27"/>
    </row>
    <row r="58" spans="1:21" ht="56.25" x14ac:dyDescent="0.25">
      <c r="A58" s="1" t="str">
        <f t="shared" ref="A58:A121" si="3">LEFT(C58,3)</f>
        <v>182</v>
      </c>
      <c r="B58" s="1" t="str">
        <f t="shared" ref="B58:B121" si="4">RIGHT(C58,4)</f>
        <v>1 06</v>
      </c>
      <c r="C58" s="1" t="str">
        <f t="shared" ref="C58:C121" si="5">LEFT(F58,8)</f>
        <v>182 1 06</v>
      </c>
      <c r="F58" s="99" t="s">
        <v>207</v>
      </c>
      <c r="G58" s="100" t="s">
        <v>49</v>
      </c>
      <c r="H58" s="67" t="s">
        <v>17</v>
      </c>
      <c r="I58" s="226">
        <v>325584</v>
      </c>
      <c r="J58" s="227">
        <v>260698.24465000001</v>
      </c>
      <c r="K58" s="226">
        <v>325584</v>
      </c>
      <c r="L58" s="226">
        <v>316786</v>
      </c>
      <c r="M58" s="226">
        <v>327205</v>
      </c>
      <c r="N58" s="226">
        <v>338092</v>
      </c>
      <c r="O58" s="164"/>
      <c r="P58" s="27"/>
      <c r="Q58" s="27"/>
      <c r="R58" s="27"/>
      <c r="S58" s="27"/>
      <c r="T58" s="27"/>
      <c r="U58" s="27"/>
    </row>
    <row r="59" spans="1:21" ht="37.5" x14ac:dyDescent="0.25">
      <c r="A59" s="1" t="str">
        <f t="shared" si="3"/>
        <v>182</v>
      </c>
      <c r="B59" s="1" t="str">
        <f t="shared" si="4"/>
        <v>1 06</v>
      </c>
      <c r="C59" s="1" t="str">
        <f t="shared" si="5"/>
        <v>182 1 06</v>
      </c>
      <c r="F59" s="99" t="s">
        <v>208</v>
      </c>
      <c r="G59" s="100" t="s">
        <v>50</v>
      </c>
      <c r="H59" s="67" t="s">
        <v>17</v>
      </c>
      <c r="I59" s="226">
        <v>19116</v>
      </c>
      <c r="J59" s="227">
        <v>5161.5224200000002</v>
      </c>
      <c r="K59" s="226">
        <v>19044.95</v>
      </c>
      <c r="L59" s="226">
        <v>18599</v>
      </c>
      <c r="M59" s="226">
        <v>19211</v>
      </c>
      <c r="N59" s="226">
        <v>19850</v>
      </c>
      <c r="O59" s="164"/>
      <c r="P59" s="27"/>
      <c r="Q59" s="27"/>
      <c r="R59" s="27"/>
      <c r="S59" s="27"/>
      <c r="T59" s="27"/>
      <c r="U59" s="27"/>
    </row>
    <row r="60" spans="1:21" ht="75" x14ac:dyDescent="0.25">
      <c r="A60" s="1" t="str">
        <f t="shared" si="3"/>
        <v>182</v>
      </c>
      <c r="B60" s="1" t="str">
        <f t="shared" si="4"/>
        <v>1 06</v>
      </c>
      <c r="C60" s="1" t="str">
        <f t="shared" si="5"/>
        <v>182 1 06</v>
      </c>
      <c r="F60" s="99" t="s">
        <v>209</v>
      </c>
      <c r="G60" s="100" t="s">
        <v>51</v>
      </c>
      <c r="H60" s="67" t="s">
        <v>17</v>
      </c>
      <c r="I60" s="226">
        <v>0</v>
      </c>
      <c r="J60" s="227">
        <v>0.84152000000000005</v>
      </c>
      <c r="K60" s="226">
        <v>1</v>
      </c>
      <c r="L60" s="226"/>
      <c r="M60" s="226"/>
      <c r="N60" s="226"/>
      <c r="O60" s="164"/>
      <c r="P60" s="27"/>
      <c r="Q60" s="27"/>
      <c r="R60" s="27"/>
      <c r="S60" s="27"/>
      <c r="T60" s="27"/>
      <c r="U60" s="27"/>
    </row>
    <row r="61" spans="1:21" s="212" customFormat="1" ht="56.25" x14ac:dyDescent="0.25">
      <c r="A61" s="1" t="str">
        <f t="shared" si="3"/>
        <v>182</v>
      </c>
      <c r="B61" s="1" t="str">
        <f t="shared" si="4"/>
        <v>1 06</v>
      </c>
      <c r="C61" s="1" t="str">
        <f t="shared" si="5"/>
        <v>182 1 06</v>
      </c>
      <c r="D61" s="1"/>
      <c r="E61" s="1"/>
      <c r="F61" s="99" t="s">
        <v>326</v>
      </c>
      <c r="G61" s="100" t="s">
        <v>327</v>
      </c>
      <c r="H61" s="104" t="s">
        <v>17</v>
      </c>
      <c r="I61" s="226">
        <v>0</v>
      </c>
      <c r="J61" s="227">
        <v>69.276560000000003</v>
      </c>
      <c r="K61" s="226">
        <v>70</v>
      </c>
      <c r="L61" s="226"/>
      <c r="M61" s="226"/>
      <c r="N61" s="226"/>
      <c r="O61" s="164"/>
      <c r="P61" s="192"/>
      <c r="Q61" s="192"/>
      <c r="R61" s="192"/>
      <c r="S61" s="192"/>
      <c r="T61" s="192"/>
      <c r="U61" s="192"/>
    </row>
    <row r="62" spans="1:21" s="212" customFormat="1" ht="37.5" x14ac:dyDescent="0.25">
      <c r="A62" s="1" t="str">
        <f t="shared" si="3"/>
        <v>182</v>
      </c>
      <c r="B62" s="1" t="str">
        <f t="shared" si="4"/>
        <v>1 06</v>
      </c>
      <c r="C62" s="1" t="str">
        <f t="shared" si="5"/>
        <v>182 1 06</v>
      </c>
      <c r="D62" s="1"/>
      <c r="E62" s="1"/>
      <c r="F62" s="99" t="s">
        <v>1034</v>
      </c>
      <c r="G62" s="100" t="s">
        <v>1035</v>
      </c>
      <c r="H62" s="104" t="s">
        <v>17</v>
      </c>
      <c r="I62" s="226">
        <v>0</v>
      </c>
      <c r="J62" s="227">
        <v>5.3240000000000003E-2</v>
      </c>
      <c r="K62" s="226">
        <v>0.05</v>
      </c>
      <c r="L62" s="226"/>
      <c r="M62" s="226"/>
      <c r="N62" s="226"/>
      <c r="O62" s="164"/>
      <c r="P62" s="192"/>
      <c r="Q62" s="192"/>
      <c r="R62" s="192"/>
      <c r="S62" s="192"/>
      <c r="T62" s="192"/>
      <c r="U62" s="192"/>
    </row>
    <row r="63" spans="1:21" s="212" customFormat="1" ht="56.25" x14ac:dyDescent="0.25">
      <c r="A63" s="1" t="str">
        <f t="shared" si="3"/>
        <v>182</v>
      </c>
      <c r="B63" s="1" t="str">
        <f t="shared" si="4"/>
        <v>1 06</v>
      </c>
      <c r="C63" s="1" t="str">
        <f t="shared" si="5"/>
        <v>182 1 06</v>
      </c>
      <c r="D63" s="1"/>
      <c r="E63" s="1"/>
      <c r="F63" s="99" t="s">
        <v>210</v>
      </c>
      <c r="G63" s="100" t="s">
        <v>52</v>
      </c>
      <c r="H63" s="104" t="s">
        <v>17</v>
      </c>
      <c r="I63" s="226">
        <v>37622</v>
      </c>
      <c r="J63" s="227">
        <v>29467.170239999999</v>
      </c>
      <c r="K63" s="226">
        <v>36927</v>
      </c>
      <c r="L63" s="226">
        <v>33692</v>
      </c>
      <c r="M63" s="226">
        <v>34411</v>
      </c>
      <c r="N63" s="226">
        <v>34718</v>
      </c>
      <c r="O63" s="164"/>
      <c r="P63" s="192"/>
      <c r="Q63" s="192"/>
      <c r="R63" s="192"/>
      <c r="S63" s="192"/>
      <c r="T63" s="192"/>
      <c r="U63" s="192"/>
    </row>
    <row r="64" spans="1:21" s="212" customFormat="1" ht="37.5" x14ac:dyDescent="0.25">
      <c r="A64" s="1" t="str">
        <f t="shared" si="3"/>
        <v>182</v>
      </c>
      <c r="B64" s="1" t="str">
        <f t="shared" si="4"/>
        <v>1 06</v>
      </c>
      <c r="C64" s="1" t="str">
        <f t="shared" si="5"/>
        <v>182 1 06</v>
      </c>
      <c r="D64" s="1"/>
      <c r="E64" s="1"/>
      <c r="F64" s="99" t="s">
        <v>211</v>
      </c>
      <c r="G64" s="100" t="s">
        <v>53</v>
      </c>
      <c r="H64" s="104" t="s">
        <v>17</v>
      </c>
      <c r="I64" s="226">
        <v>0</v>
      </c>
      <c r="J64" s="227">
        <v>612.95492999999999</v>
      </c>
      <c r="K64" s="226">
        <v>700</v>
      </c>
      <c r="L64" s="226">
        <v>0</v>
      </c>
      <c r="M64" s="226">
        <v>0</v>
      </c>
      <c r="N64" s="226">
        <v>0</v>
      </c>
      <c r="O64" s="164"/>
      <c r="P64" s="192"/>
      <c r="Q64" s="192"/>
      <c r="R64" s="192"/>
      <c r="S64" s="192"/>
      <c r="T64" s="192"/>
      <c r="U64" s="192"/>
    </row>
    <row r="65" spans="1:21" ht="56.25" x14ac:dyDescent="0.25">
      <c r="A65" s="1" t="str">
        <f t="shared" si="3"/>
        <v>182</v>
      </c>
      <c r="B65" s="1" t="str">
        <f t="shared" si="4"/>
        <v>1 06</v>
      </c>
      <c r="C65" s="1" t="str">
        <f t="shared" si="5"/>
        <v>182 1 06</v>
      </c>
      <c r="F65" s="99" t="s">
        <v>212</v>
      </c>
      <c r="G65" s="100" t="s">
        <v>54</v>
      </c>
      <c r="H65" s="67" t="s">
        <v>17</v>
      </c>
      <c r="I65" s="226">
        <v>0</v>
      </c>
      <c r="J65" s="227">
        <v>17.295359999999999</v>
      </c>
      <c r="K65" s="226">
        <v>20</v>
      </c>
      <c r="L65" s="226">
        <v>0</v>
      </c>
      <c r="M65" s="226">
        <v>0</v>
      </c>
      <c r="N65" s="226">
        <v>0</v>
      </c>
      <c r="O65" s="164"/>
      <c r="P65" s="27"/>
      <c r="Q65" s="27"/>
      <c r="R65" s="27"/>
      <c r="S65" s="27"/>
      <c r="T65" s="27"/>
      <c r="U65" s="27"/>
    </row>
    <row r="66" spans="1:21" ht="37.5" x14ac:dyDescent="0.25">
      <c r="A66" s="1" t="str">
        <f t="shared" si="3"/>
        <v>182</v>
      </c>
      <c r="B66" s="1" t="str">
        <f t="shared" si="4"/>
        <v>1 06</v>
      </c>
      <c r="C66" s="1" t="str">
        <f t="shared" si="5"/>
        <v>182 1 06</v>
      </c>
      <c r="F66" s="99" t="s">
        <v>213</v>
      </c>
      <c r="G66" s="100" t="s">
        <v>55</v>
      </c>
      <c r="H66" s="67" t="s">
        <v>17</v>
      </c>
      <c r="I66" s="226">
        <v>0</v>
      </c>
      <c r="J66" s="227">
        <v>-21.261880000000001</v>
      </c>
      <c r="K66" s="226">
        <v>-25</v>
      </c>
      <c r="L66" s="226">
        <v>0</v>
      </c>
      <c r="M66" s="226">
        <v>0</v>
      </c>
      <c r="N66" s="226">
        <v>0</v>
      </c>
      <c r="O66" s="164"/>
      <c r="P66" s="27"/>
      <c r="Q66" s="27"/>
      <c r="R66" s="27"/>
      <c r="S66" s="27"/>
      <c r="T66" s="27"/>
      <c r="U66" s="27"/>
    </row>
    <row r="67" spans="1:21" ht="56.25" x14ac:dyDescent="0.25">
      <c r="A67" s="1" t="str">
        <f t="shared" si="3"/>
        <v>182</v>
      </c>
      <c r="B67" s="1" t="str">
        <f t="shared" si="4"/>
        <v>1 06</v>
      </c>
      <c r="C67" s="1" t="str">
        <f t="shared" si="5"/>
        <v>182 1 06</v>
      </c>
      <c r="F67" s="99" t="s">
        <v>214</v>
      </c>
      <c r="G67" s="100" t="s">
        <v>56</v>
      </c>
      <c r="H67" s="67" t="s">
        <v>17</v>
      </c>
      <c r="I67" s="226">
        <v>143329</v>
      </c>
      <c r="J67" s="227">
        <v>43113.81205</v>
      </c>
      <c r="K67" s="226">
        <v>142245</v>
      </c>
      <c r="L67" s="226">
        <v>149891</v>
      </c>
      <c r="M67" s="226">
        <v>154738</v>
      </c>
      <c r="N67" s="226">
        <v>160474</v>
      </c>
      <c r="O67" s="164"/>
      <c r="P67" s="27"/>
      <c r="Q67" s="27"/>
      <c r="R67" s="27"/>
      <c r="S67" s="27"/>
      <c r="T67" s="27"/>
      <c r="U67" s="27"/>
    </row>
    <row r="68" spans="1:21" ht="37.5" x14ac:dyDescent="0.25">
      <c r="A68" s="1" t="str">
        <f t="shared" si="3"/>
        <v>182</v>
      </c>
      <c r="B68" s="1" t="str">
        <f t="shared" si="4"/>
        <v>1 06</v>
      </c>
      <c r="C68" s="1" t="str">
        <f t="shared" si="5"/>
        <v>182 1 06</v>
      </c>
      <c r="F68" s="99" t="s">
        <v>215</v>
      </c>
      <c r="G68" s="100" t="s">
        <v>57</v>
      </c>
      <c r="H68" s="67" t="s">
        <v>17</v>
      </c>
      <c r="I68" s="226">
        <v>0</v>
      </c>
      <c r="J68" s="227">
        <v>1001.04886</v>
      </c>
      <c r="K68" s="226">
        <v>1100</v>
      </c>
      <c r="L68" s="226">
        <v>0</v>
      </c>
      <c r="M68" s="226">
        <v>0</v>
      </c>
      <c r="N68" s="226">
        <v>0</v>
      </c>
      <c r="O68" s="164"/>
      <c r="P68" s="27"/>
      <c r="Q68" s="27"/>
      <c r="R68" s="27"/>
      <c r="S68" s="27"/>
      <c r="T68" s="27"/>
      <c r="U68" s="27"/>
    </row>
    <row r="69" spans="1:21" ht="56.25" x14ac:dyDescent="0.25">
      <c r="A69" s="1" t="str">
        <f t="shared" si="3"/>
        <v>182</v>
      </c>
      <c r="B69" s="1" t="str">
        <f t="shared" si="4"/>
        <v>1 06</v>
      </c>
      <c r="C69" s="1" t="str">
        <f t="shared" si="5"/>
        <v>182 1 06</v>
      </c>
      <c r="F69" s="99" t="s">
        <v>748</v>
      </c>
      <c r="G69" s="100" t="s">
        <v>749</v>
      </c>
      <c r="H69" s="67" t="s">
        <v>17</v>
      </c>
      <c r="I69" s="226">
        <v>0</v>
      </c>
      <c r="J69" s="227">
        <v>-10.11514</v>
      </c>
      <c r="K69" s="226">
        <v>-11</v>
      </c>
      <c r="L69" s="226">
        <v>0</v>
      </c>
      <c r="M69" s="226">
        <v>0</v>
      </c>
      <c r="N69" s="226">
        <v>0</v>
      </c>
      <c r="O69" s="164"/>
      <c r="P69" s="27"/>
      <c r="Q69" s="27"/>
      <c r="R69" s="27"/>
      <c r="S69" s="27"/>
      <c r="T69" s="27"/>
      <c r="U69" s="27"/>
    </row>
    <row r="70" spans="1:21" ht="37.5" x14ac:dyDescent="0.25">
      <c r="A70" s="1" t="str">
        <f t="shared" si="3"/>
        <v>182</v>
      </c>
      <c r="B70" s="1" t="str">
        <f t="shared" si="4"/>
        <v>1 06</v>
      </c>
      <c r="C70" s="1" t="str">
        <f t="shared" si="5"/>
        <v>182 1 06</v>
      </c>
      <c r="F70" s="99" t="s">
        <v>216</v>
      </c>
      <c r="G70" s="100" t="s">
        <v>58</v>
      </c>
      <c r="H70" s="67" t="s">
        <v>17</v>
      </c>
      <c r="I70" s="226">
        <v>0</v>
      </c>
      <c r="J70" s="227">
        <v>-4.96286</v>
      </c>
      <c r="K70" s="226">
        <v>-5</v>
      </c>
      <c r="L70" s="226">
        <v>0</v>
      </c>
      <c r="M70" s="226">
        <v>0</v>
      </c>
      <c r="N70" s="226">
        <v>0</v>
      </c>
      <c r="O70" s="164"/>
      <c r="P70" s="27"/>
      <c r="Q70" s="27"/>
      <c r="R70" s="27"/>
      <c r="S70" s="27"/>
      <c r="T70" s="27"/>
      <c r="U70" s="27"/>
    </row>
    <row r="71" spans="1:21" ht="56.25" x14ac:dyDescent="0.25">
      <c r="A71" s="1" t="str">
        <f t="shared" si="3"/>
        <v>182</v>
      </c>
      <c r="B71" s="1" t="str">
        <f t="shared" si="4"/>
        <v>1 07</v>
      </c>
      <c r="C71" s="1" t="str">
        <f t="shared" si="5"/>
        <v>182 1 07</v>
      </c>
      <c r="F71" s="99" t="s">
        <v>218</v>
      </c>
      <c r="G71" s="100" t="s">
        <v>60</v>
      </c>
      <c r="H71" s="67" t="s">
        <v>17</v>
      </c>
      <c r="I71" s="226">
        <v>10000</v>
      </c>
      <c r="J71" s="227">
        <v>3794.2934</v>
      </c>
      <c r="K71" s="226">
        <v>10000</v>
      </c>
      <c r="L71" s="226">
        <v>5000</v>
      </c>
      <c r="M71" s="226">
        <v>5000</v>
      </c>
      <c r="N71" s="226">
        <v>5000</v>
      </c>
      <c r="O71" s="164"/>
      <c r="P71" s="27"/>
      <c r="Q71" s="27"/>
      <c r="R71" s="27"/>
      <c r="S71" s="27"/>
      <c r="T71" s="27"/>
      <c r="U71" s="27"/>
    </row>
    <row r="72" spans="1:21" ht="37.5" x14ac:dyDescent="0.25">
      <c r="A72" s="1" t="str">
        <f t="shared" si="3"/>
        <v>182</v>
      </c>
      <c r="B72" s="1" t="str">
        <f t="shared" si="4"/>
        <v>1 07</v>
      </c>
      <c r="C72" s="1" t="str">
        <f t="shared" si="5"/>
        <v>182 1 07</v>
      </c>
      <c r="F72" s="99" t="s">
        <v>219</v>
      </c>
      <c r="G72" s="100" t="s">
        <v>61</v>
      </c>
      <c r="H72" s="67" t="s">
        <v>17</v>
      </c>
      <c r="I72" s="226">
        <v>0</v>
      </c>
      <c r="J72" s="227">
        <v>20.198049999999999</v>
      </c>
      <c r="K72" s="228">
        <v>25</v>
      </c>
      <c r="L72" s="228">
        <v>0</v>
      </c>
      <c r="M72" s="228">
        <v>0</v>
      </c>
      <c r="N72" s="228">
        <v>0</v>
      </c>
      <c r="O72" s="165"/>
      <c r="P72" s="27"/>
      <c r="Q72" s="27"/>
      <c r="R72" s="27"/>
      <c r="S72" s="27"/>
      <c r="T72" s="27"/>
      <c r="U72" s="27"/>
    </row>
    <row r="73" spans="1:21" ht="56.25" x14ac:dyDescent="0.25">
      <c r="A73" s="1" t="str">
        <f t="shared" si="3"/>
        <v>182</v>
      </c>
      <c r="B73" s="1" t="str">
        <f t="shared" si="4"/>
        <v>1 07</v>
      </c>
      <c r="C73" s="1" t="str">
        <f t="shared" si="5"/>
        <v>182 1 07</v>
      </c>
      <c r="F73" s="99" t="s">
        <v>220</v>
      </c>
      <c r="G73" s="100" t="s">
        <v>62</v>
      </c>
      <c r="H73" s="67" t="s">
        <v>17</v>
      </c>
      <c r="I73" s="226">
        <v>0</v>
      </c>
      <c r="J73" s="227">
        <v>-47.107999999999997</v>
      </c>
      <c r="K73" s="228">
        <v>-50</v>
      </c>
      <c r="L73" s="228">
        <v>0</v>
      </c>
      <c r="M73" s="228">
        <v>0</v>
      </c>
      <c r="N73" s="228">
        <v>0</v>
      </c>
      <c r="O73" s="165"/>
      <c r="P73" s="27"/>
      <c r="Q73" s="27"/>
      <c r="R73" s="27"/>
      <c r="S73" s="27"/>
      <c r="T73" s="27"/>
      <c r="U73" s="27"/>
    </row>
    <row r="74" spans="1:21" ht="75" x14ac:dyDescent="0.25">
      <c r="A74" s="1" t="str">
        <f t="shared" si="3"/>
        <v>182</v>
      </c>
      <c r="B74" s="1" t="str">
        <f t="shared" si="4"/>
        <v>1 07</v>
      </c>
      <c r="C74" s="1" t="str">
        <f t="shared" si="5"/>
        <v>182 1 07</v>
      </c>
      <c r="F74" s="99" t="s">
        <v>221</v>
      </c>
      <c r="G74" s="100" t="s">
        <v>63</v>
      </c>
      <c r="H74" s="67" t="s">
        <v>17</v>
      </c>
      <c r="I74" s="226">
        <v>154562</v>
      </c>
      <c r="J74" s="227">
        <v>160649.82722000001</v>
      </c>
      <c r="K74" s="228">
        <v>205110</v>
      </c>
      <c r="L74" s="228">
        <v>232707</v>
      </c>
      <c r="M74" s="228">
        <v>236920</v>
      </c>
      <c r="N74" s="228">
        <v>278176</v>
      </c>
      <c r="O74" s="165"/>
      <c r="P74" s="27"/>
      <c r="Q74" s="27"/>
      <c r="R74" s="27"/>
      <c r="S74" s="27"/>
      <c r="T74" s="27"/>
      <c r="U74" s="27"/>
    </row>
    <row r="75" spans="1:21" ht="56.25" x14ac:dyDescent="0.25">
      <c r="A75" s="1" t="str">
        <f t="shared" si="3"/>
        <v>182</v>
      </c>
      <c r="B75" s="1" t="str">
        <f t="shared" si="4"/>
        <v>1 07</v>
      </c>
      <c r="C75" s="1" t="str">
        <f t="shared" si="5"/>
        <v>182 1 07</v>
      </c>
      <c r="F75" s="99" t="s">
        <v>222</v>
      </c>
      <c r="G75" s="100" t="s">
        <v>64</v>
      </c>
      <c r="H75" s="67" t="s">
        <v>17</v>
      </c>
      <c r="I75" s="226">
        <v>0</v>
      </c>
      <c r="J75" s="227">
        <v>77.554230000000004</v>
      </c>
      <c r="K75" s="228">
        <v>80</v>
      </c>
      <c r="L75" s="226"/>
      <c r="M75" s="226"/>
      <c r="N75" s="226"/>
      <c r="O75" s="164"/>
      <c r="P75" s="27"/>
      <c r="Q75" s="27"/>
      <c r="R75" s="27"/>
      <c r="S75" s="27"/>
      <c r="T75" s="27"/>
      <c r="U75" s="27"/>
    </row>
    <row r="76" spans="1:21" ht="56.25" x14ac:dyDescent="0.25">
      <c r="A76" s="1" t="str">
        <f t="shared" si="3"/>
        <v>182</v>
      </c>
      <c r="B76" s="1" t="str">
        <f t="shared" si="4"/>
        <v>1 07</v>
      </c>
      <c r="C76" s="1" t="str">
        <f t="shared" si="5"/>
        <v>182 1 07</v>
      </c>
      <c r="F76" s="99" t="s">
        <v>223</v>
      </c>
      <c r="G76" s="100" t="s">
        <v>65</v>
      </c>
      <c r="H76" s="67" t="s">
        <v>17</v>
      </c>
      <c r="I76" s="226">
        <v>30000</v>
      </c>
      <c r="J76" s="227">
        <v>9530.4186000000009</v>
      </c>
      <c r="K76" s="228">
        <v>30000</v>
      </c>
      <c r="L76" s="228">
        <v>14540</v>
      </c>
      <c r="M76" s="228">
        <v>29270</v>
      </c>
      <c r="N76" s="228">
        <v>29840</v>
      </c>
      <c r="O76" s="165"/>
      <c r="P76" s="27"/>
      <c r="Q76" s="27"/>
      <c r="R76" s="27"/>
      <c r="S76" s="27"/>
      <c r="T76" s="27"/>
      <c r="U76" s="27"/>
    </row>
    <row r="77" spans="1:21" ht="56.25" x14ac:dyDescent="0.25">
      <c r="A77" s="1" t="str">
        <f t="shared" si="3"/>
        <v>182</v>
      </c>
      <c r="B77" s="1" t="str">
        <f t="shared" si="4"/>
        <v>1 07</v>
      </c>
      <c r="C77" s="1" t="str">
        <f t="shared" si="5"/>
        <v>182 1 07</v>
      </c>
      <c r="F77" s="99" t="s">
        <v>225</v>
      </c>
      <c r="G77" s="100" t="s">
        <v>67</v>
      </c>
      <c r="H77" s="67" t="s">
        <v>17</v>
      </c>
      <c r="I77" s="226">
        <v>2376</v>
      </c>
      <c r="J77" s="227">
        <v>2170.4962500000001</v>
      </c>
      <c r="K77" s="228">
        <v>2720</v>
      </c>
      <c r="L77" s="226">
        <v>2438</v>
      </c>
      <c r="M77" s="226">
        <v>2463</v>
      </c>
      <c r="N77" s="226">
        <v>2488</v>
      </c>
      <c r="O77" s="164"/>
      <c r="P77" s="27"/>
      <c r="Q77" s="27"/>
      <c r="R77" s="27"/>
      <c r="S77" s="27"/>
      <c r="T77" s="27"/>
      <c r="U77" s="27"/>
    </row>
    <row r="78" spans="1:21" ht="37.5" x14ac:dyDescent="0.25">
      <c r="A78" s="1" t="str">
        <f t="shared" si="3"/>
        <v>182</v>
      </c>
      <c r="B78" s="1" t="str">
        <f t="shared" si="4"/>
        <v>1 07</v>
      </c>
      <c r="C78" s="1" t="str">
        <f t="shared" si="5"/>
        <v>182 1 07</v>
      </c>
      <c r="F78" s="99" t="s">
        <v>226</v>
      </c>
      <c r="G78" s="100" t="s">
        <v>68</v>
      </c>
      <c r="H78" s="67" t="s">
        <v>17</v>
      </c>
      <c r="I78" s="226">
        <v>0</v>
      </c>
      <c r="J78" s="227">
        <v>3.15E-3</v>
      </c>
      <c r="K78" s="226"/>
      <c r="L78" s="226"/>
      <c r="M78" s="226"/>
      <c r="N78" s="226"/>
      <c r="O78" s="164"/>
      <c r="P78" s="27"/>
      <c r="Q78" s="27"/>
      <c r="R78" s="27"/>
      <c r="S78" s="27"/>
      <c r="T78" s="27"/>
      <c r="U78" s="27"/>
    </row>
    <row r="79" spans="1:21" ht="56.25" x14ac:dyDescent="0.25">
      <c r="A79" s="1" t="str">
        <f t="shared" si="3"/>
        <v>182</v>
      </c>
      <c r="B79" s="1" t="str">
        <f t="shared" si="4"/>
        <v>1 07</v>
      </c>
      <c r="C79" s="1" t="str">
        <f t="shared" si="5"/>
        <v>182 1 07</v>
      </c>
      <c r="F79" s="99" t="s">
        <v>346</v>
      </c>
      <c r="G79" s="100" t="s">
        <v>345</v>
      </c>
      <c r="H79" s="67" t="s">
        <v>17</v>
      </c>
      <c r="I79" s="226">
        <v>100</v>
      </c>
      <c r="J79" s="227">
        <v>41.25121</v>
      </c>
      <c r="K79" s="226">
        <v>62</v>
      </c>
      <c r="L79" s="226">
        <v>62</v>
      </c>
      <c r="M79" s="226">
        <v>62</v>
      </c>
      <c r="N79" s="226">
        <v>62</v>
      </c>
      <c r="O79" s="164"/>
      <c r="P79" s="27"/>
      <c r="Q79" s="27"/>
      <c r="R79" s="27"/>
      <c r="S79" s="27"/>
      <c r="T79" s="27"/>
      <c r="U79" s="27"/>
    </row>
    <row r="80" spans="1:21" ht="37.5" x14ac:dyDescent="0.25">
      <c r="A80" s="1" t="str">
        <f t="shared" si="3"/>
        <v>182</v>
      </c>
      <c r="B80" s="1" t="str">
        <f t="shared" si="4"/>
        <v>1 07</v>
      </c>
      <c r="C80" s="1" t="str">
        <f t="shared" si="5"/>
        <v>182 1 07</v>
      </c>
      <c r="F80" s="99" t="s">
        <v>1036</v>
      </c>
      <c r="G80" s="100" t="s">
        <v>1037</v>
      </c>
      <c r="H80" s="67" t="s">
        <v>17</v>
      </c>
      <c r="I80" s="226">
        <v>0</v>
      </c>
      <c r="J80" s="227">
        <v>1.33E-3</v>
      </c>
      <c r="K80" s="226"/>
      <c r="L80" s="226"/>
      <c r="M80" s="226"/>
      <c r="N80" s="226"/>
      <c r="O80" s="164"/>
      <c r="P80" s="27"/>
      <c r="Q80" s="27"/>
      <c r="R80" s="27"/>
      <c r="S80" s="27"/>
      <c r="T80" s="27"/>
      <c r="U80" s="27"/>
    </row>
    <row r="81" spans="1:21" ht="56.25" x14ac:dyDescent="0.25">
      <c r="F81" s="207" t="s">
        <v>1038</v>
      </c>
      <c r="G81" s="100" t="s">
        <v>1039</v>
      </c>
      <c r="H81" s="67" t="s">
        <v>17</v>
      </c>
      <c r="I81" s="226">
        <v>0</v>
      </c>
      <c r="J81" s="227">
        <v>0.3</v>
      </c>
      <c r="K81" s="226">
        <v>1</v>
      </c>
      <c r="L81" s="226"/>
      <c r="M81" s="226"/>
      <c r="N81" s="226"/>
      <c r="O81" s="164"/>
      <c r="P81" s="27"/>
      <c r="Q81" s="27"/>
      <c r="R81" s="27"/>
      <c r="S81" s="27"/>
      <c r="T81" s="27"/>
      <c r="U81" s="27"/>
    </row>
    <row r="82" spans="1:21" ht="112.5" x14ac:dyDescent="0.25">
      <c r="A82" s="1" t="str">
        <f t="shared" si="3"/>
        <v>182</v>
      </c>
      <c r="B82" s="1" t="str">
        <f t="shared" si="4"/>
        <v>1 08</v>
      </c>
      <c r="C82" s="1" t="str">
        <f t="shared" si="5"/>
        <v>182 1 08</v>
      </c>
      <c r="F82" s="99" t="s">
        <v>227</v>
      </c>
      <c r="G82" s="100" t="s">
        <v>69</v>
      </c>
      <c r="H82" s="67" t="s">
        <v>17</v>
      </c>
      <c r="I82" s="226">
        <v>233</v>
      </c>
      <c r="J82" s="227">
        <v>1.34</v>
      </c>
      <c r="K82" s="226">
        <v>233</v>
      </c>
      <c r="L82" s="226">
        <v>233</v>
      </c>
      <c r="M82" s="226">
        <v>233</v>
      </c>
      <c r="N82" s="226">
        <v>233</v>
      </c>
      <c r="O82" s="164"/>
      <c r="P82" s="27"/>
      <c r="Q82" s="27"/>
      <c r="R82" s="27"/>
      <c r="S82" s="27"/>
      <c r="T82" s="27"/>
      <c r="U82" s="27"/>
    </row>
    <row r="83" spans="1:21" ht="112.5" x14ac:dyDescent="0.25">
      <c r="A83" s="1" t="str">
        <f t="shared" si="3"/>
        <v>182</v>
      </c>
      <c r="B83" s="1" t="str">
        <f t="shared" si="4"/>
        <v>1 08</v>
      </c>
      <c r="C83" s="1" t="str">
        <f t="shared" si="5"/>
        <v>182 1 08</v>
      </c>
      <c r="F83" s="99" t="s">
        <v>388</v>
      </c>
      <c r="G83" s="100" t="s">
        <v>389</v>
      </c>
      <c r="H83" s="67" t="s">
        <v>17</v>
      </c>
      <c r="I83" s="226">
        <v>0</v>
      </c>
      <c r="J83" s="227">
        <v>0.24</v>
      </c>
      <c r="K83" s="226"/>
      <c r="L83" s="226"/>
      <c r="M83" s="226"/>
      <c r="N83" s="226"/>
      <c r="O83" s="164"/>
      <c r="P83" s="27"/>
      <c r="Q83" s="27"/>
      <c r="R83" s="27"/>
      <c r="S83" s="27"/>
      <c r="T83" s="27"/>
      <c r="U83" s="27"/>
    </row>
    <row r="84" spans="1:21" ht="56.25" x14ac:dyDescent="0.25">
      <c r="A84" s="1" t="str">
        <f t="shared" si="3"/>
        <v>182</v>
      </c>
      <c r="B84" s="1" t="str">
        <f t="shared" si="4"/>
        <v>1 08</v>
      </c>
      <c r="C84" s="1" t="str">
        <f t="shared" si="5"/>
        <v>182 1 08</v>
      </c>
      <c r="F84" s="99" t="s">
        <v>390</v>
      </c>
      <c r="G84" s="100" t="s">
        <v>391</v>
      </c>
      <c r="H84" s="67" t="s">
        <v>17</v>
      </c>
      <c r="I84" s="226">
        <v>0</v>
      </c>
      <c r="J84" s="227">
        <v>182.63550000000001</v>
      </c>
      <c r="K84" s="226"/>
      <c r="L84" s="226"/>
      <c r="M84" s="226"/>
      <c r="N84" s="226"/>
      <c r="O84" s="164"/>
      <c r="P84" s="27"/>
      <c r="Q84" s="27"/>
      <c r="R84" s="27"/>
      <c r="S84" s="27"/>
      <c r="T84" s="27"/>
      <c r="U84" s="27"/>
    </row>
    <row r="85" spans="1:21" ht="56.25" x14ac:dyDescent="0.25">
      <c r="A85" s="1" t="str">
        <f t="shared" si="3"/>
        <v>182</v>
      </c>
      <c r="B85" s="1" t="str">
        <f t="shared" si="4"/>
        <v>1 08</v>
      </c>
      <c r="C85" s="1" t="str">
        <f t="shared" si="5"/>
        <v>182 1 08</v>
      </c>
      <c r="F85" s="99" t="s">
        <v>392</v>
      </c>
      <c r="G85" s="100" t="s">
        <v>393</v>
      </c>
      <c r="H85" s="67" t="s">
        <v>17</v>
      </c>
      <c r="I85" s="226">
        <v>0</v>
      </c>
      <c r="J85" s="227">
        <v>0.6</v>
      </c>
      <c r="K85" s="226"/>
      <c r="L85" s="226"/>
      <c r="M85" s="226"/>
      <c r="N85" s="226"/>
      <c r="O85" s="164"/>
      <c r="P85" s="27"/>
      <c r="Q85" s="27"/>
      <c r="R85" s="27"/>
      <c r="S85" s="27"/>
      <c r="T85" s="27"/>
      <c r="U85" s="27"/>
    </row>
    <row r="86" spans="1:21" ht="75" x14ac:dyDescent="0.25">
      <c r="A86" s="1" t="str">
        <f t="shared" si="3"/>
        <v>182</v>
      </c>
      <c r="B86" s="1" t="str">
        <f t="shared" si="4"/>
        <v>1 09</v>
      </c>
      <c r="C86" s="1" t="str">
        <f t="shared" si="5"/>
        <v>182 1 09</v>
      </c>
      <c r="F86" s="99" t="s">
        <v>228</v>
      </c>
      <c r="G86" s="100" t="s">
        <v>70</v>
      </c>
      <c r="H86" s="67" t="s">
        <v>17</v>
      </c>
      <c r="I86" s="226">
        <v>0</v>
      </c>
      <c r="J86" s="227">
        <v>-41.945010000000003</v>
      </c>
      <c r="K86" s="226">
        <v>0</v>
      </c>
      <c r="L86" s="226"/>
      <c r="M86" s="226"/>
      <c r="N86" s="226"/>
      <c r="O86" s="164"/>
      <c r="P86" s="27"/>
      <c r="Q86" s="27"/>
      <c r="R86" s="27"/>
      <c r="S86" s="27"/>
      <c r="T86" s="27"/>
      <c r="U86" s="27"/>
    </row>
    <row r="87" spans="1:21" ht="56.25" x14ac:dyDescent="0.25">
      <c r="A87" s="1" t="str">
        <f t="shared" si="3"/>
        <v>182</v>
      </c>
      <c r="B87" s="1" t="str">
        <f t="shared" si="4"/>
        <v>1 09</v>
      </c>
      <c r="C87" s="1" t="str">
        <f t="shared" si="5"/>
        <v>182 1 09</v>
      </c>
      <c r="F87" s="99" t="s">
        <v>229</v>
      </c>
      <c r="G87" s="100" t="s">
        <v>71</v>
      </c>
      <c r="H87" s="67" t="s">
        <v>17</v>
      </c>
      <c r="I87" s="226">
        <v>0</v>
      </c>
      <c r="J87" s="227">
        <v>-0.30851000000000001</v>
      </c>
      <c r="K87" s="226">
        <v>0</v>
      </c>
      <c r="L87" s="226"/>
      <c r="M87" s="226"/>
      <c r="N87" s="226"/>
      <c r="O87" s="164"/>
      <c r="P87" s="27"/>
      <c r="Q87" s="27"/>
      <c r="R87" s="27"/>
      <c r="S87" s="27"/>
      <c r="T87" s="27"/>
      <c r="U87" s="27"/>
    </row>
    <row r="88" spans="1:21" ht="56.25" x14ac:dyDescent="0.25">
      <c r="A88" s="1" t="str">
        <f t="shared" si="3"/>
        <v>182</v>
      </c>
      <c r="B88" s="1" t="str">
        <f t="shared" si="4"/>
        <v>1 09</v>
      </c>
      <c r="C88" s="1" t="str">
        <f t="shared" si="5"/>
        <v>182 1 09</v>
      </c>
      <c r="F88" s="99" t="s">
        <v>230</v>
      </c>
      <c r="G88" s="100" t="s">
        <v>72</v>
      </c>
      <c r="H88" s="67" t="s">
        <v>17</v>
      </c>
      <c r="I88" s="226">
        <v>0</v>
      </c>
      <c r="J88" s="227">
        <v>-55.363840000000003</v>
      </c>
      <c r="K88" s="226">
        <v>0</v>
      </c>
      <c r="L88" s="226"/>
      <c r="M88" s="226"/>
      <c r="N88" s="226"/>
      <c r="O88" s="164"/>
      <c r="P88" s="27"/>
      <c r="Q88" s="27"/>
      <c r="R88" s="27"/>
      <c r="S88" s="27"/>
      <c r="T88" s="27"/>
      <c r="U88" s="27"/>
    </row>
    <row r="89" spans="1:21" ht="75" x14ac:dyDescent="0.25">
      <c r="A89" s="1" t="str">
        <f t="shared" si="3"/>
        <v>182</v>
      </c>
      <c r="B89" s="1" t="str">
        <f t="shared" si="4"/>
        <v>1 12</v>
      </c>
      <c r="C89" s="1" t="str">
        <f t="shared" si="5"/>
        <v>182 1 12</v>
      </c>
      <c r="F89" s="99" t="s">
        <v>231</v>
      </c>
      <c r="G89" s="100" t="s">
        <v>73</v>
      </c>
      <c r="H89" s="67" t="s">
        <v>17</v>
      </c>
      <c r="I89" s="226">
        <f>1600</f>
        <v>1600</v>
      </c>
      <c r="J89" s="227">
        <v>1070.8331800000001</v>
      </c>
      <c r="K89" s="226">
        <v>1415</v>
      </c>
      <c r="L89" s="226">
        <v>1415</v>
      </c>
      <c r="M89" s="226">
        <v>1415</v>
      </c>
      <c r="N89" s="226">
        <v>1415</v>
      </c>
      <c r="O89" s="164"/>
      <c r="P89" s="27"/>
      <c r="Q89" s="27"/>
      <c r="R89" s="27"/>
      <c r="S89" s="27"/>
      <c r="T89" s="27"/>
      <c r="U89" s="27"/>
    </row>
    <row r="90" spans="1:21" ht="131.25" x14ac:dyDescent="0.25">
      <c r="A90" s="1" t="str">
        <f t="shared" si="3"/>
        <v>182</v>
      </c>
      <c r="B90" s="1" t="str">
        <f t="shared" si="4"/>
        <v>1 16</v>
      </c>
      <c r="C90" s="1" t="str">
        <f t="shared" si="5"/>
        <v>182 1 16</v>
      </c>
      <c r="F90" s="99" t="s">
        <v>753</v>
      </c>
      <c r="G90" s="100" t="s">
        <v>736</v>
      </c>
      <c r="H90" s="67" t="s">
        <v>17</v>
      </c>
      <c r="I90" s="226">
        <v>0</v>
      </c>
      <c r="J90" s="227">
        <v>6.3929</v>
      </c>
      <c r="K90" s="226">
        <v>6.3929999999999998</v>
      </c>
      <c r="L90" s="226"/>
      <c r="M90" s="226"/>
      <c r="N90" s="226"/>
      <c r="O90" s="164"/>
      <c r="P90" s="27"/>
      <c r="Q90" s="27"/>
      <c r="R90" s="27"/>
      <c r="S90" s="27"/>
      <c r="T90" s="27"/>
      <c r="U90" s="27"/>
    </row>
    <row r="91" spans="1:21" ht="112.5" x14ac:dyDescent="0.25">
      <c r="A91" s="1" t="str">
        <f t="shared" si="3"/>
        <v>187</v>
      </c>
      <c r="B91" s="1" t="str">
        <f t="shared" si="4"/>
        <v>1 16</v>
      </c>
      <c r="C91" s="1" t="str">
        <f t="shared" si="5"/>
        <v>187 1 16</v>
      </c>
      <c r="F91" s="99" t="s">
        <v>754</v>
      </c>
      <c r="G91" s="100" t="s">
        <v>730</v>
      </c>
      <c r="H91" s="67" t="s">
        <v>272</v>
      </c>
      <c r="I91" s="226">
        <v>0</v>
      </c>
      <c r="J91" s="227">
        <v>32.22</v>
      </c>
      <c r="K91" s="226">
        <v>32.22</v>
      </c>
      <c r="L91" s="226"/>
      <c r="M91" s="226"/>
      <c r="N91" s="226"/>
      <c r="O91" s="164"/>
      <c r="P91" s="27"/>
      <c r="Q91" s="27"/>
      <c r="R91" s="27"/>
      <c r="S91" s="27"/>
      <c r="T91" s="27"/>
      <c r="U91" s="27"/>
    </row>
    <row r="92" spans="1:21" ht="93.75" x14ac:dyDescent="0.25">
      <c r="A92" s="1" t="str">
        <f t="shared" si="3"/>
        <v>187</v>
      </c>
      <c r="B92" s="1" t="str">
        <f t="shared" si="4"/>
        <v>1 16</v>
      </c>
      <c r="C92" s="1" t="str">
        <f t="shared" si="5"/>
        <v>187 1 16</v>
      </c>
      <c r="F92" s="99" t="s">
        <v>755</v>
      </c>
      <c r="G92" s="100" t="s">
        <v>756</v>
      </c>
      <c r="H92" s="67" t="s">
        <v>272</v>
      </c>
      <c r="I92" s="226">
        <v>0</v>
      </c>
      <c r="J92" s="227">
        <v>1.8737600000000001</v>
      </c>
      <c r="K92" s="226">
        <v>1.8740000000000001</v>
      </c>
      <c r="L92" s="226"/>
      <c r="M92" s="226"/>
      <c r="N92" s="226"/>
      <c r="O92" s="164"/>
      <c r="P92" s="27"/>
      <c r="Q92" s="27"/>
      <c r="R92" s="27"/>
      <c r="S92" s="27"/>
      <c r="T92" s="27"/>
      <c r="U92" s="27"/>
    </row>
    <row r="93" spans="1:21" ht="168.75" x14ac:dyDescent="0.25">
      <c r="A93" s="1" t="str">
        <f t="shared" si="3"/>
        <v>188</v>
      </c>
      <c r="B93" s="1" t="str">
        <f t="shared" si="4"/>
        <v>1 08</v>
      </c>
      <c r="C93" s="1" t="str">
        <f t="shared" si="5"/>
        <v>188 1 08</v>
      </c>
      <c r="F93" s="99" t="s">
        <v>232</v>
      </c>
      <c r="G93" s="100" t="s">
        <v>74</v>
      </c>
      <c r="H93" s="67" t="s">
        <v>75</v>
      </c>
      <c r="I93" s="226">
        <v>674</v>
      </c>
      <c r="J93" s="227">
        <v>184.8</v>
      </c>
      <c r="K93" s="226">
        <v>270</v>
      </c>
      <c r="L93" s="226">
        <v>270</v>
      </c>
      <c r="M93" s="226">
        <v>270</v>
      </c>
      <c r="N93" s="226">
        <v>270</v>
      </c>
      <c r="O93" s="164"/>
      <c r="P93" s="27"/>
      <c r="Q93" s="27"/>
      <c r="R93" s="27"/>
      <c r="S93" s="27"/>
      <c r="T93" s="27"/>
      <c r="U93" s="27"/>
    </row>
    <row r="94" spans="1:21" ht="150" x14ac:dyDescent="0.25">
      <c r="A94" s="1" t="str">
        <f t="shared" si="3"/>
        <v>188</v>
      </c>
      <c r="B94" s="1" t="str">
        <f t="shared" si="4"/>
        <v>1 08</v>
      </c>
      <c r="C94" s="1" t="str">
        <f t="shared" si="5"/>
        <v>188 1 08</v>
      </c>
      <c r="F94" s="99" t="s">
        <v>233</v>
      </c>
      <c r="G94" s="100" t="s">
        <v>76</v>
      </c>
      <c r="H94" s="67" t="s">
        <v>75</v>
      </c>
      <c r="I94" s="226">
        <v>41</v>
      </c>
      <c r="J94" s="227">
        <v>19.45</v>
      </c>
      <c r="K94" s="226">
        <v>25</v>
      </c>
      <c r="L94" s="226">
        <v>14</v>
      </c>
      <c r="M94" s="226">
        <v>14</v>
      </c>
      <c r="N94" s="226">
        <v>14</v>
      </c>
      <c r="O94" s="164"/>
      <c r="P94" s="27"/>
      <c r="Q94" s="27"/>
      <c r="R94" s="27"/>
      <c r="S94" s="27"/>
      <c r="T94" s="27"/>
      <c r="U94" s="27"/>
    </row>
    <row r="95" spans="1:21" ht="150" x14ac:dyDescent="0.25">
      <c r="A95" s="1" t="str">
        <f t="shared" si="3"/>
        <v>188</v>
      </c>
      <c r="B95" s="1" t="str">
        <f t="shared" si="4"/>
        <v>1 08</v>
      </c>
      <c r="C95" s="1" t="str">
        <f t="shared" si="5"/>
        <v>188 1 08</v>
      </c>
      <c r="F95" s="99" t="s">
        <v>234</v>
      </c>
      <c r="G95" s="100" t="s">
        <v>77</v>
      </c>
      <c r="H95" s="67" t="s">
        <v>75</v>
      </c>
      <c r="I95" s="226">
        <v>11</v>
      </c>
      <c r="J95" s="227">
        <v>5.1749999999999998</v>
      </c>
      <c r="K95" s="226">
        <v>7</v>
      </c>
      <c r="L95" s="226">
        <v>7</v>
      </c>
      <c r="M95" s="226">
        <v>7</v>
      </c>
      <c r="N95" s="226">
        <v>7</v>
      </c>
      <c r="O95" s="164"/>
      <c r="P95" s="27"/>
      <c r="Q95" s="27"/>
      <c r="R95" s="27"/>
      <c r="S95" s="27"/>
      <c r="T95" s="27"/>
      <c r="U95" s="27"/>
    </row>
    <row r="96" spans="1:21" ht="168.75" x14ac:dyDescent="0.25">
      <c r="A96" s="1" t="str">
        <f t="shared" si="3"/>
        <v>188</v>
      </c>
      <c r="B96" s="1" t="str">
        <f t="shared" si="4"/>
        <v>1 08</v>
      </c>
      <c r="C96" s="1" t="str">
        <f t="shared" si="5"/>
        <v>188 1 08</v>
      </c>
      <c r="F96" s="99" t="s">
        <v>235</v>
      </c>
      <c r="G96" s="100" t="s">
        <v>78</v>
      </c>
      <c r="H96" s="67" t="s">
        <v>75</v>
      </c>
      <c r="I96" s="226">
        <v>0</v>
      </c>
      <c r="J96" s="227">
        <v>0.15</v>
      </c>
      <c r="K96" s="226">
        <v>1</v>
      </c>
      <c r="L96" s="226">
        <v>1</v>
      </c>
      <c r="M96" s="226">
        <v>1</v>
      </c>
      <c r="N96" s="226">
        <v>1</v>
      </c>
      <c r="O96" s="164"/>
      <c r="P96" s="27"/>
      <c r="Q96" s="27"/>
      <c r="R96" s="27"/>
      <c r="S96" s="27"/>
      <c r="T96" s="27"/>
      <c r="U96" s="27"/>
    </row>
    <row r="97" spans="1:21" ht="131.25" x14ac:dyDescent="0.25">
      <c r="A97" s="1" t="str">
        <f t="shared" si="3"/>
        <v>188</v>
      </c>
      <c r="B97" s="1" t="str">
        <f t="shared" si="4"/>
        <v>1 08</v>
      </c>
      <c r="C97" s="1" t="str">
        <f t="shared" si="5"/>
        <v>188 1 08</v>
      </c>
      <c r="F97" s="99" t="s">
        <v>236</v>
      </c>
      <c r="G97" s="100" t="s">
        <v>79</v>
      </c>
      <c r="H97" s="67" t="s">
        <v>75</v>
      </c>
      <c r="I97" s="226">
        <v>2</v>
      </c>
      <c r="J97" s="227">
        <v>5.81</v>
      </c>
      <c r="K97" s="226">
        <v>9</v>
      </c>
      <c r="L97" s="226">
        <v>8</v>
      </c>
      <c r="M97" s="226">
        <v>8</v>
      </c>
      <c r="N97" s="226">
        <v>8</v>
      </c>
      <c r="O97" s="164"/>
      <c r="P97" s="27"/>
      <c r="Q97" s="27"/>
      <c r="R97" s="27"/>
      <c r="S97" s="27"/>
      <c r="T97" s="27"/>
      <c r="U97" s="27"/>
    </row>
    <row r="98" spans="1:21" ht="75" x14ac:dyDescent="0.25">
      <c r="A98" s="1" t="str">
        <f t="shared" si="3"/>
        <v>188</v>
      </c>
      <c r="B98" s="1" t="str">
        <f t="shared" si="4"/>
        <v>1 08</v>
      </c>
      <c r="C98" s="1" t="str">
        <f t="shared" si="5"/>
        <v>188 1 08</v>
      </c>
      <c r="F98" s="99" t="s">
        <v>237</v>
      </c>
      <c r="G98" s="100" t="s">
        <v>80</v>
      </c>
      <c r="H98" s="67" t="s">
        <v>75</v>
      </c>
      <c r="I98" s="226">
        <v>726</v>
      </c>
      <c r="J98" s="227">
        <v>898.56533000000002</v>
      </c>
      <c r="K98" s="226">
        <v>1186</v>
      </c>
      <c r="L98" s="226">
        <v>1186</v>
      </c>
      <c r="M98" s="226">
        <v>1186</v>
      </c>
      <c r="N98" s="226">
        <v>1186</v>
      </c>
      <c r="O98" s="164"/>
      <c r="P98" s="27"/>
      <c r="Q98" s="27"/>
      <c r="R98" s="27"/>
      <c r="S98" s="27"/>
      <c r="T98" s="27"/>
      <c r="U98" s="27"/>
    </row>
    <row r="99" spans="1:21" ht="75" x14ac:dyDescent="0.25">
      <c r="A99" s="1" t="str">
        <f t="shared" si="3"/>
        <v>188</v>
      </c>
      <c r="B99" s="1" t="str">
        <f t="shared" si="4"/>
        <v>1 08</v>
      </c>
      <c r="C99" s="1" t="str">
        <f t="shared" si="5"/>
        <v>188 1 08</v>
      </c>
      <c r="F99" s="99" t="s">
        <v>238</v>
      </c>
      <c r="G99" s="100" t="s">
        <v>81</v>
      </c>
      <c r="H99" s="67" t="s">
        <v>75</v>
      </c>
      <c r="I99" s="226">
        <v>345</v>
      </c>
      <c r="J99" s="227">
        <v>274</v>
      </c>
      <c r="K99" s="226">
        <v>348</v>
      </c>
      <c r="L99" s="226">
        <v>350</v>
      </c>
      <c r="M99" s="226">
        <v>355</v>
      </c>
      <c r="N99" s="226">
        <v>340</v>
      </c>
      <c r="O99" s="164"/>
      <c r="P99" s="27"/>
      <c r="Q99" s="27"/>
      <c r="R99" s="27"/>
      <c r="S99" s="27"/>
      <c r="T99" s="27"/>
      <c r="U99" s="27"/>
    </row>
    <row r="100" spans="1:21" ht="112.5" x14ac:dyDescent="0.25">
      <c r="A100" s="1" t="str">
        <f t="shared" si="3"/>
        <v>188</v>
      </c>
      <c r="B100" s="1" t="str">
        <f t="shared" si="4"/>
        <v>1 08</v>
      </c>
      <c r="C100" s="1" t="str">
        <f t="shared" si="5"/>
        <v>188 1 08</v>
      </c>
      <c r="F100" s="99" t="s">
        <v>266</v>
      </c>
      <c r="G100" s="100" t="s">
        <v>267</v>
      </c>
      <c r="H100" s="67" t="s">
        <v>75</v>
      </c>
      <c r="I100" s="226">
        <v>200</v>
      </c>
      <c r="J100" s="227">
        <v>227.17750000000001</v>
      </c>
      <c r="K100" s="226">
        <v>326</v>
      </c>
      <c r="L100" s="226">
        <v>330</v>
      </c>
      <c r="M100" s="226">
        <v>340</v>
      </c>
      <c r="N100" s="226">
        <v>350</v>
      </c>
      <c r="O100" s="164"/>
      <c r="P100" s="27"/>
      <c r="Q100" s="27"/>
      <c r="R100" s="27"/>
      <c r="S100" s="27"/>
      <c r="T100" s="27"/>
      <c r="U100" s="27"/>
    </row>
    <row r="101" spans="1:21" ht="112.5" x14ac:dyDescent="0.25">
      <c r="A101" s="1" t="str">
        <f t="shared" si="3"/>
        <v>188</v>
      </c>
      <c r="B101" s="1" t="str">
        <f t="shared" si="4"/>
        <v>1 16</v>
      </c>
      <c r="C101" s="1" t="str">
        <f t="shared" si="5"/>
        <v>188 1 16</v>
      </c>
      <c r="F101" s="99" t="s">
        <v>386</v>
      </c>
      <c r="G101" s="100" t="s">
        <v>387</v>
      </c>
      <c r="H101" s="67" t="s">
        <v>75</v>
      </c>
      <c r="I101" s="226">
        <v>120771</v>
      </c>
      <c r="J101" s="227">
        <v>45491.413130000001</v>
      </c>
      <c r="K101" s="226">
        <v>60000</v>
      </c>
      <c r="L101" s="226">
        <v>65000</v>
      </c>
      <c r="M101" s="226">
        <v>65000</v>
      </c>
      <c r="N101" s="226">
        <v>65000</v>
      </c>
      <c r="O101" s="164"/>
      <c r="P101" s="27"/>
      <c r="Q101" s="27"/>
      <c r="R101" s="27"/>
      <c r="S101" s="27"/>
      <c r="T101" s="27"/>
      <c r="U101" s="27"/>
    </row>
    <row r="102" spans="1:21" ht="168.75" x14ac:dyDescent="0.25">
      <c r="F102" s="99" t="s">
        <v>1040</v>
      </c>
      <c r="G102" s="100" t="s">
        <v>1021</v>
      </c>
      <c r="H102" s="67" t="s">
        <v>75</v>
      </c>
      <c r="I102" s="226">
        <v>0</v>
      </c>
      <c r="J102" s="227">
        <v>31.5</v>
      </c>
      <c r="K102" s="226">
        <v>31.5</v>
      </c>
      <c r="L102" s="226"/>
      <c r="M102" s="226"/>
      <c r="N102" s="226"/>
      <c r="O102" s="164"/>
      <c r="P102" s="27"/>
      <c r="Q102" s="27"/>
      <c r="R102" s="27"/>
      <c r="S102" s="27"/>
      <c r="T102" s="27"/>
      <c r="U102" s="27"/>
    </row>
    <row r="103" spans="1:21" ht="112.5" x14ac:dyDescent="0.25">
      <c r="A103" s="1" t="str">
        <f t="shared" si="3"/>
        <v>188</v>
      </c>
      <c r="B103" s="1" t="str">
        <f t="shared" si="4"/>
        <v>1 16</v>
      </c>
      <c r="C103" s="1" t="str">
        <f t="shared" si="5"/>
        <v>188 1 16</v>
      </c>
      <c r="F103" s="99" t="s">
        <v>757</v>
      </c>
      <c r="G103" s="100" t="s">
        <v>758</v>
      </c>
      <c r="H103" s="67" t="s">
        <v>75</v>
      </c>
      <c r="I103" s="226">
        <v>1950</v>
      </c>
      <c r="J103" s="227">
        <v>10190.83547</v>
      </c>
      <c r="K103" s="226">
        <v>13045</v>
      </c>
      <c r="L103" s="226">
        <v>13045</v>
      </c>
      <c r="M103" s="226">
        <v>13045</v>
      </c>
      <c r="N103" s="226">
        <v>13045</v>
      </c>
      <c r="O103" s="164"/>
      <c r="P103" s="27"/>
      <c r="Q103" s="27"/>
      <c r="R103" s="27"/>
      <c r="S103" s="27"/>
      <c r="T103" s="27"/>
      <c r="U103" s="27"/>
    </row>
    <row r="104" spans="1:21" ht="131.25" x14ac:dyDescent="0.25">
      <c r="A104" s="1" t="str">
        <f t="shared" si="3"/>
        <v>188</v>
      </c>
      <c r="B104" s="1" t="str">
        <f t="shared" si="4"/>
        <v>1 16</v>
      </c>
      <c r="C104" s="1" t="str">
        <f t="shared" si="5"/>
        <v>188 1 16</v>
      </c>
      <c r="F104" s="99" t="s">
        <v>759</v>
      </c>
      <c r="G104" s="100" t="s">
        <v>736</v>
      </c>
      <c r="H104" s="67" t="s">
        <v>75</v>
      </c>
      <c r="I104" s="226">
        <v>0</v>
      </c>
      <c r="J104" s="227">
        <v>-7.9647300000000003</v>
      </c>
      <c r="K104" s="226">
        <v>-7.9649999999999999</v>
      </c>
      <c r="L104" s="226"/>
      <c r="M104" s="226"/>
      <c r="N104" s="226"/>
      <c r="O104" s="164"/>
      <c r="P104" s="27"/>
      <c r="Q104" s="27"/>
      <c r="R104" s="27"/>
      <c r="S104" s="27"/>
      <c r="T104" s="27"/>
      <c r="U104" s="27"/>
    </row>
    <row r="105" spans="1:21" ht="93.75" x14ac:dyDescent="0.25">
      <c r="A105" s="1" t="str">
        <f t="shared" si="3"/>
        <v>188</v>
      </c>
      <c r="B105" s="1" t="str">
        <f t="shared" si="4"/>
        <v>1 16</v>
      </c>
      <c r="C105" s="1" t="str">
        <f t="shared" si="5"/>
        <v>188 1 16</v>
      </c>
      <c r="F105" s="99" t="s">
        <v>760</v>
      </c>
      <c r="G105" s="100" t="s">
        <v>756</v>
      </c>
      <c r="H105" s="67" t="s">
        <v>75</v>
      </c>
      <c r="I105" s="226">
        <v>0</v>
      </c>
      <c r="J105" s="227">
        <v>46644.237880000001</v>
      </c>
      <c r="K105" s="226">
        <v>65400</v>
      </c>
      <c r="L105" s="226">
        <v>44586</v>
      </c>
      <c r="M105" s="226">
        <v>44586</v>
      </c>
      <c r="N105" s="226">
        <v>44586</v>
      </c>
      <c r="O105" s="164"/>
      <c r="P105" s="27"/>
      <c r="Q105" s="27"/>
      <c r="R105" s="27"/>
      <c r="S105" s="27"/>
      <c r="T105" s="27"/>
      <c r="U105" s="27"/>
    </row>
    <row r="106" spans="1:21" ht="112.5" x14ac:dyDescent="0.25">
      <c r="A106" s="1" t="str">
        <f t="shared" si="3"/>
        <v>318</v>
      </c>
      <c r="B106" s="1" t="str">
        <f t="shared" si="4"/>
        <v>1 08</v>
      </c>
      <c r="C106" s="1" t="str">
        <f t="shared" si="5"/>
        <v>318 1 08</v>
      </c>
      <c r="F106" s="99" t="s">
        <v>394</v>
      </c>
      <c r="G106" s="100" t="s">
        <v>395</v>
      </c>
      <c r="H106" s="67" t="s">
        <v>83</v>
      </c>
      <c r="I106" s="226">
        <v>60</v>
      </c>
      <c r="J106" s="227">
        <v>29.6</v>
      </c>
      <c r="K106" s="226">
        <v>60</v>
      </c>
      <c r="L106" s="226">
        <v>60</v>
      </c>
      <c r="M106" s="226">
        <v>60</v>
      </c>
      <c r="N106" s="226">
        <v>60</v>
      </c>
      <c r="O106" s="164"/>
      <c r="P106" s="27"/>
      <c r="Q106" s="27"/>
      <c r="R106" s="27"/>
      <c r="S106" s="27"/>
      <c r="T106" s="27"/>
      <c r="U106" s="27"/>
    </row>
    <row r="107" spans="1:21" ht="75" x14ac:dyDescent="0.25">
      <c r="A107" s="1" t="str">
        <f t="shared" si="3"/>
        <v>318</v>
      </c>
      <c r="B107" s="1" t="str">
        <f t="shared" si="4"/>
        <v>1 08</v>
      </c>
      <c r="C107" s="1" t="str">
        <f t="shared" si="5"/>
        <v>318 1 08</v>
      </c>
      <c r="F107" s="99" t="s">
        <v>240</v>
      </c>
      <c r="G107" s="100" t="s">
        <v>84</v>
      </c>
      <c r="H107" s="67" t="s">
        <v>83</v>
      </c>
      <c r="I107" s="226">
        <v>4</v>
      </c>
      <c r="J107" s="227">
        <v>0</v>
      </c>
      <c r="K107" s="226">
        <v>4</v>
      </c>
      <c r="L107" s="226">
        <v>4</v>
      </c>
      <c r="M107" s="226">
        <v>4</v>
      </c>
      <c r="N107" s="226">
        <v>4</v>
      </c>
      <c r="O107" s="164"/>
      <c r="P107" s="27"/>
      <c r="Q107" s="27"/>
      <c r="R107" s="27"/>
      <c r="S107" s="27"/>
      <c r="T107" s="27"/>
      <c r="U107" s="27"/>
    </row>
    <row r="108" spans="1:21" ht="81.75" customHeight="1" x14ac:dyDescent="0.25">
      <c r="A108" s="1" t="str">
        <f t="shared" si="3"/>
        <v>321</v>
      </c>
      <c r="B108" s="1" t="str">
        <f t="shared" si="4"/>
        <v>1 08</v>
      </c>
      <c r="C108" s="1" t="str">
        <f t="shared" si="5"/>
        <v>321 1 08</v>
      </c>
      <c r="F108" s="99" t="s">
        <v>241</v>
      </c>
      <c r="G108" s="100" t="s">
        <v>85</v>
      </c>
      <c r="H108" s="67" t="s">
        <v>86</v>
      </c>
      <c r="I108" s="226">
        <v>19622</v>
      </c>
      <c r="J108" s="227">
        <v>13781.53067</v>
      </c>
      <c r="K108" s="226">
        <v>20556</v>
      </c>
      <c r="L108" s="226">
        <v>20923</v>
      </c>
      <c r="M108" s="226">
        <v>21133</v>
      </c>
      <c r="N108" s="226">
        <v>21251</v>
      </c>
      <c r="O108" s="164"/>
      <c r="P108" s="27"/>
      <c r="Q108" s="27"/>
      <c r="R108" s="27"/>
      <c r="S108" s="27"/>
      <c r="T108" s="27"/>
      <c r="U108" s="27"/>
    </row>
    <row r="109" spans="1:21" ht="37.5" x14ac:dyDescent="0.25">
      <c r="A109" s="1" t="str">
        <f t="shared" si="3"/>
        <v>321</v>
      </c>
      <c r="B109" s="1" t="str">
        <f t="shared" si="4"/>
        <v>1 13</v>
      </c>
      <c r="C109" s="1" t="str">
        <f t="shared" si="5"/>
        <v>321 1 13</v>
      </c>
      <c r="F109" s="99" t="s">
        <v>242</v>
      </c>
      <c r="G109" s="100" t="s">
        <v>401</v>
      </c>
      <c r="H109" s="67" t="s">
        <v>86</v>
      </c>
      <c r="I109" s="226">
        <v>72</v>
      </c>
      <c r="J109" s="227">
        <v>71.685000000000002</v>
      </c>
      <c r="K109" s="226">
        <v>71.69</v>
      </c>
      <c r="L109" s="226">
        <v>72</v>
      </c>
      <c r="M109" s="226">
        <v>72</v>
      </c>
      <c r="N109" s="226">
        <v>72</v>
      </c>
      <c r="O109" s="164"/>
      <c r="P109" s="27"/>
      <c r="Q109" s="27"/>
      <c r="R109" s="27"/>
      <c r="S109" s="27"/>
      <c r="T109" s="27"/>
      <c r="U109" s="27"/>
    </row>
    <row r="110" spans="1:21" ht="131.25" x14ac:dyDescent="0.25">
      <c r="F110" s="99" t="s">
        <v>1041</v>
      </c>
      <c r="G110" s="100" t="s">
        <v>736</v>
      </c>
      <c r="H110" s="67" t="s">
        <v>1042</v>
      </c>
      <c r="I110" s="226">
        <v>0</v>
      </c>
      <c r="J110" s="227">
        <v>36.36562</v>
      </c>
      <c r="K110" s="226">
        <v>36.366</v>
      </c>
      <c r="L110" s="226"/>
      <c r="M110" s="226"/>
      <c r="N110" s="226"/>
      <c r="O110" s="164"/>
      <c r="P110" s="27"/>
      <c r="Q110" s="27"/>
      <c r="R110" s="27"/>
      <c r="S110" s="27"/>
      <c r="T110" s="27"/>
      <c r="U110" s="27"/>
    </row>
    <row r="111" spans="1:21" ht="132.75" customHeight="1" x14ac:dyDescent="0.25">
      <c r="A111" s="1" t="str">
        <f t="shared" si="3"/>
        <v>829</v>
      </c>
      <c r="B111" s="1" t="str">
        <f t="shared" si="4"/>
        <v>1 16</v>
      </c>
      <c r="C111" s="1" t="str">
        <f t="shared" si="5"/>
        <v>829 1 16</v>
      </c>
      <c r="F111" s="99" t="s">
        <v>371</v>
      </c>
      <c r="G111" s="100" t="s">
        <v>372</v>
      </c>
      <c r="H111" s="67" t="s">
        <v>90</v>
      </c>
      <c r="I111" s="226">
        <v>100</v>
      </c>
      <c r="J111" s="227">
        <v>62.262</v>
      </c>
      <c r="K111" s="226">
        <v>100</v>
      </c>
      <c r="L111" s="226">
        <v>100</v>
      </c>
      <c r="M111" s="226">
        <v>100</v>
      </c>
      <c r="N111" s="226">
        <v>100</v>
      </c>
      <c r="O111" s="164"/>
      <c r="P111" s="27"/>
      <c r="Q111" s="27"/>
      <c r="R111" s="27"/>
      <c r="S111" s="27"/>
      <c r="T111" s="27"/>
      <c r="U111" s="27"/>
    </row>
    <row r="112" spans="1:21" ht="43.5" customHeight="1" x14ac:dyDescent="0.25">
      <c r="A112" s="1" t="str">
        <f t="shared" si="3"/>
        <v>862</v>
      </c>
      <c r="B112" s="1" t="str">
        <f t="shared" si="4"/>
        <v>1 08</v>
      </c>
      <c r="C112" s="1" t="str">
        <f t="shared" si="5"/>
        <v>862 1 08</v>
      </c>
      <c r="F112" s="99" t="s">
        <v>243</v>
      </c>
      <c r="G112" s="100" t="s">
        <v>93</v>
      </c>
      <c r="H112" s="67" t="s">
        <v>92</v>
      </c>
      <c r="I112" s="226">
        <v>3770</v>
      </c>
      <c r="J112" s="227">
        <v>3912.5</v>
      </c>
      <c r="K112" s="226">
        <v>3950</v>
      </c>
      <c r="L112" s="226">
        <v>4355</v>
      </c>
      <c r="M112" s="226">
        <v>4680</v>
      </c>
      <c r="N112" s="226">
        <v>4810</v>
      </c>
      <c r="O112" s="164"/>
      <c r="P112" s="27"/>
      <c r="Q112" s="27"/>
      <c r="R112" s="27"/>
      <c r="S112" s="27"/>
      <c r="T112" s="27"/>
      <c r="U112" s="27"/>
    </row>
    <row r="113" spans="1:21" ht="56.25" customHeight="1" x14ac:dyDescent="0.25">
      <c r="A113" s="1" t="str">
        <f t="shared" si="3"/>
        <v>862</v>
      </c>
      <c r="B113" s="1" t="str">
        <f t="shared" si="4"/>
        <v>1 16</v>
      </c>
      <c r="C113" s="1" t="str">
        <f t="shared" si="5"/>
        <v>862 1 16</v>
      </c>
      <c r="F113" s="99" t="s">
        <v>373</v>
      </c>
      <c r="G113" s="100" t="s">
        <v>369</v>
      </c>
      <c r="H113" s="67" t="s">
        <v>92</v>
      </c>
      <c r="I113" s="226"/>
      <c r="J113" s="227">
        <v>413.26900000000001</v>
      </c>
      <c r="K113" s="226">
        <v>1000</v>
      </c>
      <c r="L113" s="226">
        <v>1200</v>
      </c>
      <c r="M113" s="226">
        <v>1250</v>
      </c>
      <c r="N113" s="226">
        <v>1300</v>
      </c>
      <c r="O113" s="164"/>
      <c r="P113" s="27"/>
      <c r="Q113" s="27"/>
      <c r="R113" s="27"/>
      <c r="S113" s="27"/>
      <c r="T113" s="27"/>
      <c r="U113" s="27"/>
    </row>
    <row r="114" spans="1:21" ht="68.25" customHeight="1" x14ac:dyDescent="0.25">
      <c r="A114" s="1" t="str">
        <f t="shared" si="3"/>
        <v>862</v>
      </c>
      <c r="B114" s="1" t="str">
        <f t="shared" si="4"/>
        <v>1 16</v>
      </c>
      <c r="C114" s="1" t="str">
        <f t="shared" si="5"/>
        <v>862 1 16</v>
      </c>
      <c r="F114" s="99" t="s">
        <v>765</v>
      </c>
      <c r="G114" s="100" t="s">
        <v>736</v>
      </c>
      <c r="H114" s="67" t="s">
        <v>92</v>
      </c>
      <c r="I114" s="226"/>
      <c r="J114" s="227">
        <v>100.44195999999999</v>
      </c>
      <c r="K114" s="226">
        <v>110</v>
      </c>
      <c r="L114" s="226">
        <v>120</v>
      </c>
      <c r="M114" s="226">
        <v>150</v>
      </c>
      <c r="N114" s="226">
        <v>180</v>
      </c>
      <c r="O114" s="164"/>
      <c r="P114" s="27"/>
      <c r="Q114" s="27"/>
      <c r="R114" s="27"/>
      <c r="S114" s="27"/>
      <c r="T114" s="27"/>
      <c r="U114" s="27"/>
    </row>
    <row r="115" spans="1:21" ht="80.25" customHeight="1" x14ac:dyDescent="0.25">
      <c r="A115" s="1" t="str">
        <f t="shared" si="3"/>
        <v>863</v>
      </c>
      <c r="B115" s="1" t="str">
        <f t="shared" si="4"/>
        <v>1 08</v>
      </c>
      <c r="C115" s="1" t="str">
        <f t="shared" si="5"/>
        <v>863 1 08</v>
      </c>
      <c r="F115" s="63" t="s">
        <v>244</v>
      </c>
      <c r="G115" s="101" t="s">
        <v>98</v>
      </c>
      <c r="H115" s="67" t="s">
        <v>99</v>
      </c>
      <c r="I115" s="226">
        <v>90</v>
      </c>
      <c r="J115" s="227">
        <v>60</v>
      </c>
      <c r="K115" s="226">
        <v>90</v>
      </c>
      <c r="L115" s="226">
        <v>120</v>
      </c>
      <c r="M115" s="226">
        <v>150</v>
      </c>
      <c r="N115" s="226">
        <v>180</v>
      </c>
      <c r="O115" s="164"/>
      <c r="P115" s="27"/>
      <c r="Q115" s="27"/>
      <c r="R115" s="27"/>
      <c r="S115" s="27"/>
      <c r="T115" s="27"/>
      <c r="U115" s="27"/>
    </row>
    <row r="116" spans="1:21" ht="75" x14ac:dyDescent="0.25">
      <c r="A116" s="1" t="str">
        <f t="shared" si="3"/>
        <v>863</v>
      </c>
      <c r="B116" s="1" t="str">
        <f t="shared" si="4"/>
        <v>1 16</v>
      </c>
      <c r="C116" s="1" t="str">
        <f t="shared" si="5"/>
        <v>863 1 16</v>
      </c>
      <c r="F116" s="63" t="s">
        <v>374</v>
      </c>
      <c r="G116" s="101" t="s">
        <v>369</v>
      </c>
      <c r="H116" s="67" t="s">
        <v>99</v>
      </c>
      <c r="I116" s="226">
        <v>1380</v>
      </c>
      <c r="J116" s="227">
        <v>364.58962000000002</v>
      </c>
      <c r="K116" s="226">
        <v>1000</v>
      </c>
      <c r="L116" s="226">
        <v>1200</v>
      </c>
      <c r="M116" s="226">
        <v>1250</v>
      </c>
      <c r="N116" s="226">
        <v>1300</v>
      </c>
      <c r="O116" s="164"/>
      <c r="P116" s="27"/>
      <c r="Q116" s="27"/>
      <c r="R116" s="27"/>
      <c r="S116" s="27"/>
      <c r="T116" s="27"/>
      <c r="U116" s="27"/>
    </row>
    <row r="117" spans="1:21" ht="112.5" x14ac:dyDescent="0.25">
      <c r="F117" s="63" t="s">
        <v>1043</v>
      </c>
      <c r="G117" s="101" t="s">
        <v>1044</v>
      </c>
      <c r="H117" s="67" t="s">
        <v>768</v>
      </c>
      <c r="I117" s="226">
        <v>0</v>
      </c>
      <c r="J117" s="227">
        <v>15.5</v>
      </c>
      <c r="K117" s="226">
        <v>100</v>
      </c>
      <c r="L117" s="226">
        <v>100</v>
      </c>
      <c r="M117" s="226">
        <v>105</v>
      </c>
      <c r="N117" s="226">
        <v>110</v>
      </c>
      <c r="O117" s="164"/>
      <c r="P117" s="27"/>
      <c r="Q117" s="27"/>
      <c r="R117" s="27"/>
      <c r="S117" s="27"/>
      <c r="T117" s="27"/>
      <c r="U117" s="27"/>
    </row>
    <row r="118" spans="1:21" ht="75" x14ac:dyDescent="0.25">
      <c r="A118" s="1" t="str">
        <f t="shared" si="3"/>
        <v>877</v>
      </c>
      <c r="B118" s="1" t="str">
        <f t="shared" si="4"/>
        <v>1 16</v>
      </c>
      <c r="C118" s="1" t="str">
        <f t="shared" si="5"/>
        <v>877 1 16</v>
      </c>
      <c r="F118" s="63" t="s">
        <v>767</v>
      </c>
      <c r="G118" s="101" t="s">
        <v>369</v>
      </c>
      <c r="H118" s="67" t="s">
        <v>768</v>
      </c>
      <c r="I118" s="226">
        <v>0</v>
      </c>
      <c r="J118" s="227">
        <v>-11</v>
      </c>
      <c r="K118" s="226"/>
      <c r="L118" s="226"/>
      <c r="M118" s="226"/>
      <c r="N118" s="226"/>
      <c r="O118" s="164"/>
      <c r="P118" s="27"/>
      <c r="Q118" s="27"/>
      <c r="R118" s="27"/>
      <c r="S118" s="27"/>
      <c r="T118" s="27"/>
      <c r="U118" s="27"/>
    </row>
    <row r="119" spans="1:21" ht="37.5" x14ac:dyDescent="0.25">
      <c r="A119" s="1" t="str">
        <f t="shared" si="3"/>
        <v>902</v>
      </c>
      <c r="B119" s="1" t="str">
        <f t="shared" si="4"/>
        <v>1 13</v>
      </c>
      <c r="C119" s="1" t="str">
        <f t="shared" si="5"/>
        <v>902 1 13</v>
      </c>
      <c r="F119" s="63" t="s">
        <v>245</v>
      </c>
      <c r="G119" s="101" t="s">
        <v>88</v>
      </c>
      <c r="H119" s="67" t="s">
        <v>100</v>
      </c>
      <c r="I119" s="226">
        <v>682</v>
      </c>
      <c r="J119" s="227">
        <v>455.81968000000001</v>
      </c>
      <c r="K119" s="226">
        <v>682</v>
      </c>
      <c r="L119" s="226">
        <v>682</v>
      </c>
      <c r="M119" s="226">
        <v>682</v>
      </c>
      <c r="N119" s="226">
        <v>682</v>
      </c>
      <c r="O119" s="164"/>
      <c r="P119" s="27"/>
      <c r="Q119" s="27"/>
      <c r="R119" s="27"/>
      <c r="S119" s="27"/>
      <c r="T119" s="27"/>
      <c r="U119" s="27"/>
    </row>
    <row r="120" spans="1:21" ht="112.5" x14ac:dyDescent="0.25">
      <c r="A120" s="1" t="str">
        <f t="shared" si="3"/>
        <v>906</v>
      </c>
      <c r="B120" s="1" t="str">
        <f t="shared" si="4"/>
        <v>1 16</v>
      </c>
      <c r="C120" s="1" t="str">
        <f t="shared" si="5"/>
        <v>906 1 16</v>
      </c>
      <c r="F120" s="99" t="s">
        <v>773</v>
      </c>
      <c r="G120" s="100" t="s">
        <v>624</v>
      </c>
      <c r="H120" s="67" t="s">
        <v>101</v>
      </c>
      <c r="I120" s="226">
        <v>0</v>
      </c>
      <c r="J120" s="227">
        <v>5</v>
      </c>
      <c r="K120" s="226">
        <v>20</v>
      </c>
      <c r="L120" s="226">
        <v>64</v>
      </c>
      <c r="M120" s="226">
        <v>61</v>
      </c>
      <c r="N120" s="226">
        <v>58</v>
      </c>
      <c r="O120" s="164"/>
      <c r="P120" s="27"/>
      <c r="Q120" s="27"/>
      <c r="R120" s="27"/>
      <c r="S120" s="27"/>
      <c r="T120" s="27"/>
      <c r="U120" s="27"/>
    </row>
    <row r="121" spans="1:21" ht="206.25" x14ac:dyDescent="0.25">
      <c r="A121" s="1" t="str">
        <f t="shared" si="3"/>
        <v>906</v>
      </c>
      <c r="B121" s="1" t="str">
        <f t="shared" si="4"/>
        <v>1 16</v>
      </c>
      <c r="C121" s="1" t="str">
        <f t="shared" si="5"/>
        <v>906 1 16</v>
      </c>
      <c r="F121" s="63" t="s">
        <v>774</v>
      </c>
      <c r="G121" s="101" t="s">
        <v>775</v>
      </c>
      <c r="H121" s="67" t="s">
        <v>101</v>
      </c>
      <c r="I121" s="226">
        <v>0</v>
      </c>
      <c r="J121" s="227">
        <v>90</v>
      </c>
      <c r="K121" s="226">
        <v>90</v>
      </c>
      <c r="L121" s="226">
        <v>27</v>
      </c>
      <c r="M121" s="226">
        <v>32</v>
      </c>
      <c r="N121" s="226">
        <v>23</v>
      </c>
      <c r="O121" s="164"/>
      <c r="P121" s="27"/>
      <c r="Q121" s="27"/>
      <c r="R121" s="27"/>
      <c r="S121" s="27"/>
      <c r="T121" s="27"/>
      <c r="U121" s="27"/>
    </row>
    <row r="122" spans="1:21" ht="93.75" x14ac:dyDescent="0.25">
      <c r="A122" s="1" t="str">
        <f t="shared" ref="A122:A170" si="6">LEFT(C122,3)</f>
        <v>906</v>
      </c>
      <c r="B122" s="1" t="str">
        <f t="shared" ref="B122:B170" si="7">RIGHT(C122,4)</f>
        <v>1 16</v>
      </c>
      <c r="C122" s="1" t="str">
        <f t="shared" ref="C122:C170" si="8">LEFT(F122,8)</f>
        <v>906 1 16</v>
      </c>
      <c r="F122" s="63" t="s">
        <v>777</v>
      </c>
      <c r="G122" s="101" t="s">
        <v>778</v>
      </c>
      <c r="H122" s="67" t="s">
        <v>101</v>
      </c>
      <c r="I122" s="226">
        <v>20</v>
      </c>
      <c r="J122" s="227">
        <v>0</v>
      </c>
      <c r="K122" s="226"/>
      <c r="L122" s="226">
        <v>5</v>
      </c>
      <c r="M122" s="226">
        <v>5</v>
      </c>
      <c r="N122" s="226">
        <v>5</v>
      </c>
      <c r="O122" s="164"/>
      <c r="P122" s="27"/>
      <c r="Q122" s="27"/>
      <c r="R122" s="27"/>
      <c r="S122" s="27"/>
      <c r="T122" s="27"/>
      <c r="U122" s="27"/>
    </row>
    <row r="123" spans="1:21" ht="150" x14ac:dyDescent="0.25">
      <c r="A123" s="1" t="str">
        <f t="shared" si="6"/>
        <v>906</v>
      </c>
      <c r="B123" s="1" t="str">
        <f t="shared" si="7"/>
        <v>1 16</v>
      </c>
      <c r="C123" s="1" t="str">
        <f t="shared" si="8"/>
        <v>906 1 16</v>
      </c>
      <c r="F123" s="63" t="s">
        <v>1045</v>
      </c>
      <c r="G123" s="101" t="s">
        <v>734</v>
      </c>
      <c r="H123" s="67" t="s">
        <v>101</v>
      </c>
      <c r="I123" s="226">
        <v>20</v>
      </c>
      <c r="J123" s="227">
        <v>0</v>
      </c>
      <c r="K123" s="226"/>
      <c r="L123" s="226"/>
      <c r="M123" s="226"/>
      <c r="N123" s="226"/>
      <c r="O123" s="164"/>
      <c r="P123" s="27"/>
      <c r="Q123" s="27"/>
      <c r="R123" s="27"/>
      <c r="S123" s="27"/>
      <c r="T123" s="27"/>
      <c r="U123" s="27"/>
    </row>
    <row r="124" spans="1:21" ht="56.25" x14ac:dyDescent="0.25">
      <c r="A124" s="1" t="str">
        <f t="shared" si="6"/>
        <v>907</v>
      </c>
      <c r="B124" s="1" t="str">
        <f t="shared" si="7"/>
        <v>1 14</v>
      </c>
      <c r="C124" s="1" t="str">
        <f t="shared" si="8"/>
        <v>907 1 14</v>
      </c>
      <c r="F124" s="63" t="s">
        <v>1046</v>
      </c>
      <c r="G124" s="101" t="s">
        <v>613</v>
      </c>
      <c r="H124" s="67" t="s">
        <v>1047</v>
      </c>
      <c r="I124" s="226">
        <v>20350</v>
      </c>
      <c r="J124" s="227">
        <v>20349.63</v>
      </c>
      <c r="K124" s="226">
        <v>20350</v>
      </c>
      <c r="L124" s="226"/>
      <c r="M124" s="226"/>
      <c r="N124" s="226"/>
      <c r="O124" s="164"/>
      <c r="P124" s="27"/>
      <c r="Q124" s="27"/>
      <c r="R124" s="27"/>
      <c r="S124" s="27"/>
      <c r="T124" s="27"/>
      <c r="U124" s="27"/>
    </row>
    <row r="125" spans="1:21" ht="93.75" x14ac:dyDescent="0.25">
      <c r="A125" s="1" t="str">
        <f t="shared" si="6"/>
        <v>911</v>
      </c>
      <c r="B125" s="1" t="str">
        <f t="shared" si="7"/>
        <v>1 08</v>
      </c>
      <c r="C125" s="1" t="str">
        <f t="shared" si="8"/>
        <v>911 1 08</v>
      </c>
      <c r="F125" s="63" t="s">
        <v>247</v>
      </c>
      <c r="G125" s="101" t="s">
        <v>103</v>
      </c>
      <c r="H125" s="67" t="s">
        <v>104</v>
      </c>
      <c r="I125" s="226">
        <v>320</v>
      </c>
      <c r="J125" s="227">
        <v>11.2</v>
      </c>
      <c r="K125" s="226">
        <v>16</v>
      </c>
      <c r="L125" s="226">
        <v>20</v>
      </c>
      <c r="M125" s="226">
        <v>25</v>
      </c>
      <c r="N125" s="226">
        <v>30</v>
      </c>
      <c r="O125" s="164"/>
      <c r="P125" s="27"/>
      <c r="Q125" s="27"/>
      <c r="R125" s="27"/>
      <c r="S125" s="27"/>
      <c r="T125" s="27"/>
      <c r="U125" s="27"/>
    </row>
    <row r="126" spans="1:21" ht="37.5" x14ac:dyDescent="0.25">
      <c r="A126" s="1" t="str">
        <f t="shared" si="6"/>
        <v>911</v>
      </c>
      <c r="B126" s="1" t="str">
        <f t="shared" si="7"/>
        <v>1 13</v>
      </c>
      <c r="C126" s="1" t="str">
        <f t="shared" si="8"/>
        <v>911 1 13</v>
      </c>
      <c r="F126" s="63" t="s">
        <v>248</v>
      </c>
      <c r="G126" s="101" t="s">
        <v>88</v>
      </c>
      <c r="H126" s="67" t="s">
        <v>104</v>
      </c>
      <c r="I126" s="226">
        <v>289</v>
      </c>
      <c r="J126" s="227">
        <v>20</v>
      </c>
      <c r="K126" s="226">
        <v>60</v>
      </c>
      <c r="L126" s="226">
        <v>289</v>
      </c>
      <c r="M126" s="226">
        <v>304</v>
      </c>
      <c r="N126" s="226">
        <v>320</v>
      </c>
      <c r="O126" s="164"/>
      <c r="P126" s="27"/>
      <c r="Q126" s="27"/>
      <c r="R126" s="27"/>
      <c r="S126" s="27"/>
      <c r="T126" s="27"/>
      <c r="U126" s="27"/>
    </row>
    <row r="127" spans="1:21" ht="75" x14ac:dyDescent="0.25">
      <c r="A127" s="1" t="str">
        <f t="shared" si="6"/>
        <v>911</v>
      </c>
      <c r="B127" s="1" t="str">
        <f t="shared" si="7"/>
        <v>1 16</v>
      </c>
      <c r="C127" s="1" t="str">
        <f t="shared" si="8"/>
        <v>911 1 16</v>
      </c>
      <c r="F127" s="63" t="s">
        <v>376</v>
      </c>
      <c r="G127" s="101" t="s">
        <v>377</v>
      </c>
      <c r="H127" s="67" t="s">
        <v>104</v>
      </c>
      <c r="I127" s="226">
        <v>1065</v>
      </c>
      <c r="J127" s="227">
        <v>0</v>
      </c>
      <c r="K127" s="226"/>
      <c r="L127" s="226">
        <v>50</v>
      </c>
      <c r="M127" s="226">
        <v>50</v>
      </c>
      <c r="N127" s="226">
        <v>50</v>
      </c>
      <c r="O127" s="164"/>
      <c r="P127" s="27"/>
      <c r="Q127" s="27"/>
      <c r="R127" s="27"/>
      <c r="S127" s="27"/>
      <c r="T127" s="27"/>
      <c r="U127" s="27"/>
    </row>
    <row r="128" spans="1:21" ht="56.25" x14ac:dyDescent="0.25">
      <c r="A128" s="1" t="str">
        <f t="shared" si="6"/>
        <v>912</v>
      </c>
      <c r="B128" s="1" t="str">
        <f t="shared" si="7"/>
        <v>1 08</v>
      </c>
      <c r="C128" s="1" t="str">
        <f t="shared" si="8"/>
        <v>912 1 08</v>
      </c>
      <c r="F128" s="63" t="s">
        <v>249</v>
      </c>
      <c r="G128" s="101" t="s">
        <v>93</v>
      </c>
      <c r="H128" s="67" t="s">
        <v>105</v>
      </c>
      <c r="I128" s="226">
        <v>150</v>
      </c>
      <c r="J128" s="227">
        <v>187.5</v>
      </c>
      <c r="K128" s="226">
        <v>188</v>
      </c>
      <c r="L128" s="226">
        <v>175</v>
      </c>
      <c r="M128" s="226">
        <v>175</v>
      </c>
      <c r="N128" s="226">
        <v>175</v>
      </c>
      <c r="O128" s="164"/>
      <c r="P128" s="27"/>
      <c r="Q128" s="27"/>
      <c r="R128" s="27"/>
      <c r="S128" s="27"/>
      <c r="T128" s="27"/>
      <c r="U128" s="27"/>
    </row>
    <row r="129" spans="1:30" ht="56.25" x14ac:dyDescent="0.25">
      <c r="A129" s="1" t="str">
        <f t="shared" si="6"/>
        <v>912</v>
      </c>
      <c r="B129" s="1" t="str">
        <f t="shared" si="7"/>
        <v>1 12</v>
      </c>
      <c r="C129" s="1" t="str">
        <f t="shared" si="8"/>
        <v>912 1 12</v>
      </c>
      <c r="F129" s="63" t="s">
        <v>250</v>
      </c>
      <c r="G129" s="101" t="s">
        <v>106</v>
      </c>
      <c r="H129" s="67" t="s">
        <v>105</v>
      </c>
      <c r="I129" s="226">
        <v>1000</v>
      </c>
      <c r="J129" s="227">
        <v>2120.105</v>
      </c>
      <c r="K129" s="226">
        <v>3600</v>
      </c>
      <c r="L129" s="226">
        <v>1000</v>
      </c>
      <c r="M129" s="226">
        <v>1000</v>
      </c>
      <c r="N129" s="226">
        <v>1000</v>
      </c>
      <c r="O129" s="164"/>
      <c r="P129" s="27"/>
      <c r="Q129" s="27"/>
      <c r="R129" s="27"/>
      <c r="S129" s="27"/>
      <c r="T129" s="27"/>
      <c r="U129" s="27"/>
      <c r="AD129" s="206"/>
    </row>
    <row r="130" spans="1:30" ht="56.25" x14ac:dyDescent="0.25">
      <c r="A130" s="1" t="str">
        <f t="shared" si="6"/>
        <v>912</v>
      </c>
      <c r="B130" s="1" t="str">
        <f t="shared" si="7"/>
        <v>1 12</v>
      </c>
      <c r="C130" s="1" t="str">
        <f t="shared" si="8"/>
        <v>912 1 12</v>
      </c>
      <c r="F130" s="63" t="s">
        <v>251</v>
      </c>
      <c r="G130" s="101" t="s">
        <v>107</v>
      </c>
      <c r="H130" s="67" t="s">
        <v>105</v>
      </c>
      <c r="I130" s="226">
        <v>300</v>
      </c>
      <c r="J130" s="227">
        <v>100</v>
      </c>
      <c r="K130" s="226">
        <v>100</v>
      </c>
      <c r="L130" s="226">
        <v>100</v>
      </c>
      <c r="M130" s="226">
        <v>100</v>
      </c>
      <c r="N130" s="226">
        <v>100</v>
      </c>
      <c r="O130" s="164"/>
      <c r="P130" s="27"/>
      <c r="Q130" s="27"/>
      <c r="R130" s="27"/>
      <c r="S130" s="27"/>
      <c r="T130" s="27"/>
      <c r="U130" s="27"/>
    </row>
    <row r="131" spans="1:30" ht="37.5" x14ac:dyDescent="0.25">
      <c r="A131" s="1" t="str">
        <f t="shared" si="6"/>
        <v>912</v>
      </c>
      <c r="B131" s="1" t="str">
        <f t="shared" si="7"/>
        <v>1 12</v>
      </c>
      <c r="C131" s="1" t="str">
        <f t="shared" si="8"/>
        <v>912 1 12</v>
      </c>
      <c r="F131" s="63" t="s">
        <v>252</v>
      </c>
      <c r="G131" s="101" t="s">
        <v>108</v>
      </c>
      <c r="H131" s="67" t="s">
        <v>105</v>
      </c>
      <c r="I131" s="226">
        <v>26</v>
      </c>
      <c r="J131" s="227">
        <v>21.35</v>
      </c>
      <c r="K131" s="226">
        <v>83</v>
      </c>
      <c r="L131" s="226">
        <v>80</v>
      </c>
      <c r="M131" s="226">
        <v>80</v>
      </c>
      <c r="N131" s="226">
        <v>80</v>
      </c>
      <c r="O131" s="164"/>
      <c r="P131" s="27"/>
      <c r="Q131" s="27"/>
      <c r="R131" s="27"/>
      <c r="S131" s="27"/>
      <c r="T131" s="27"/>
      <c r="U131" s="27"/>
    </row>
    <row r="132" spans="1:30" ht="56.25" x14ac:dyDescent="0.25">
      <c r="A132" s="1" t="str">
        <f t="shared" si="6"/>
        <v>912</v>
      </c>
      <c r="B132" s="1" t="str">
        <f t="shared" si="7"/>
        <v>1 12</v>
      </c>
      <c r="C132" s="1" t="str">
        <f t="shared" si="8"/>
        <v>912 1 12</v>
      </c>
      <c r="F132" s="63" t="s">
        <v>337</v>
      </c>
      <c r="G132" s="101" t="s">
        <v>341</v>
      </c>
      <c r="H132" s="67" t="s">
        <v>105</v>
      </c>
      <c r="I132" s="226">
        <v>400</v>
      </c>
      <c r="J132" s="227">
        <v>503.24292000000003</v>
      </c>
      <c r="K132" s="226">
        <v>505</v>
      </c>
      <c r="L132" s="226">
        <v>400</v>
      </c>
      <c r="M132" s="226">
        <v>400</v>
      </c>
      <c r="N132" s="226">
        <v>400</v>
      </c>
      <c r="O132" s="164"/>
      <c r="P132" s="27"/>
      <c r="Q132" s="27"/>
      <c r="R132" s="27"/>
      <c r="S132" s="27"/>
      <c r="T132" s="27"/>
      <c r="U132" s="27"/>
    </row>
    <row r="133" spans="1:30" ht="37.5" x14ac:dyDescent="0.25">
      <c r="A133" s="1" t="str">
        <f t="shared" si="6"/>
        <v>912</v>
      </c>
      <c r="B133" s="1" t="str">
        <f t="shared" si="7"/>
        <v>1 12</v>
      </c>
      <c r="C133" s="1" t="str">
        <f t="shared" si="8"/>
        <v>912 1 12</v>
      </c>
      <c r="F133" s="63" t="s">
        <v>338</v>
      </c>
      <c r="G133" s="101" t="s">
        <v>342</v>
      </c>
      <c r="H133" s="67" t="s">
        <v>105</v>
      </c>
      <c r="I133" s="226">
        <f>2103</f>
        <v>2103</v>
      </c>
      <c r="J133" s="227">
        <v>2935.9435199999998</v>
      </c>
      <c r="K133" s="226">
        <v>2950</v>
      </c>
      <c r="L133" s="226">
        <v>500</v>
      </c>
      <c r="M133" s="226">
        <v>500</v>
      </c>
      <c r="N133" s="226">
        <v>500</v>
      </c>
      <c r="O133" s="164"/>
      <c r="P133" s="27"/>
      <c r="Q133" s="27"/>
      <c r="R133" s="27"/>
      <c r="S133" s="27"/>
      <c r="T133" s="27"/>
      <c r="U133" s="27"/>
    </row>
    <row r="134" spans="1:30" ht="56.25" x14ac:dyDescent="0.25">
      <c r="A134" s="1" t="str">
        <f t="shared" si="6"/>
        <v>912</v>
      </c>
      <c r="B134" s="1" t="str">
        <f t="shared" si="7"/>
        <v>1 12</v>
      </c>
      <c r="C134" s="1" t="str">
        <f t="shared" si="8"/>
        <v>912 1 12</v>
      </c>
      <c r="F134" s="63" t="s">
        <v>339</v>
      </c>
      <c r="G134" s="101" t="s">
        <v>343</v>
      </c>
      <c r="H134" s="67" t="s">
        <v>105</v>
      </c>
      <c r="I134" s="226">
        <f>4100</f>
        <v>4100</v>
      </c>
      <c r="J134" s="227">
        <v>5078.9171500000002</v>
      </c>
      <c r="K134" s="226">
        <v>6545</v>
      </c>
      <c r="L134" s="226">
        <v>7125</v>
      </c>
      <c r="M134" s="226">
        <v>7265</v>
      </c>
      <c r="N134" s="226">
        <v>7300</v>
      </c>
      <c r="O134" s="164"/>
      <c r="P134" s="27"/>
      <c r="Q134" s="27"/>
      <c r="R134" s="27"/>
      <c r="S134" s="27"/>
      <c r="T134" s="27"/>
      <c r="U134" s="27"/>
    </row>
    <row r="135" spans="1:30" ht="93.75" x14ac:dyDescent="0.25">
      <c r="A135" s="1" t="str">
        <f t="shared" si="6"/>
        <v>912</v>
      </c>
      <c r="B135" s="1" t="str">
        <f t="shared" si="7"/>
        <v>1 13</v>
      </c>
      <c r="C135" s="1" t="str">
        <f t="shared" si="8"/>
        <v>912 1 13</v>
      </c>
      <c r="F135" s="63" t="s">
        <v>340</v>
      </c>
      <c r="G135" s="101" t="s">
        <v>344</v>
      </c>
      <c r="H135" s="67" t="s">
        <v>105</v>
      </c>
      <c r="I135" s="226">
        <v>0</v>
      </c>
      <c r="J135" s="227">
        <v>16.350000000000001</v>
      </c>
      <c r="K135" s="226">
        <v>16.350000000000001</v>
      </c>
      <c r="L135" s="226">
        <v>5</v>
      </c>
      <c r="M135" s="226">
        <v>5</v>
      </c>
      <c r="N135" s="226">
        <v>5</v>
      </c>
      <c r="O135" s="164"/>
      <c r="P135" s="27"/>
      <c r="Q135" s="27"/>
      <c r="R135" s="27"/>
      <c r="S135" s="27"/>
      <c r="T135" s="27"/>
      <c r="U135" s="27"/>
    </row>
    <row r="136" spans="1:30" ht="37.5" x14ac:dyDescent="0.25">
      <c r="A136" s="1" t="str">
        <f t="shared" si="6"/>
        <v>912</v>
      </c>
      <c r="B136" s="1" t="str">
        <f t="shared" si="7"/>
        <v>1 13</v>
      </c>
      <c r="C136" s="1" t="str">
        <f t="shared" si="8"/>
        <v>912 1 13</v>
      </c>
      <c r="F136" s="63" t="s">
        <v>253</v>
      </c>
      <c r="G136" s="101" t="s">
        <v>88</v>
      </c>
      <c r="H136" s="67" t="s">
        <v>105</v>
      </c>
      <c r="I136" s="226">
        <v>129</v>
      </c>
      <c r="J136" s="227">
        <v>0</v>
      </c>
      <c r="K136" s="226"/>
      <c r="L136" s="226"/>
      <c r="M136" s="226"/>
      <c r="N136" s="226"/>
      <c r="O136" s="164"/>
      <c r="P136" s="27"/>
      <c r="Q136" s="27"/>
      <c r="R136" s="27"/>
      <c r="S136" s="27"/>
      <c r="T136" s="27"/>
      <c r="U136" s="27"/>
    </row>
    <row r="137" spans="1:30" ht="93.75" x14ac:dyDescent="0.25">
      <c r="A137" s="1" t="str">
        <f t="shared" si="6"/>
        <v>912</v>
      </c>
      <c r="B137" s="1" t="str">
        <f t="shared" si="7"/>
        <v>1 16</v>
      </c>
      <c r="C137" s="1" t="str">
        <f t="shared" si="8"/>
        <v>912 1 16</v>
      </c>
      <c r="F137" s="63" t="s">
        <v>779</v>
      </c>
      <c r="G137" s="101" t="s">
        <v>616</v>
      </c>
      <c r="H137" s="67" t="s">
        <v>105</v>
      </c>
      <c r="I137" s="226">
        <v>0</v>
      </c>
      <c r="J137" s="227">
        <v>0</v>
      </c>
      <c r="K137" s="226"/>
      <c r="L137" s="226"/>
      <c r="M137" s="226"/>
      <c r="N137" s="226"/>
      <c r="O137" s="164"/>
      <c r="P137" s="27"/>
      <c r="Q137" s="27"/>
      <c r="R137" s="27"/>
      <c r="S137" s="27"/>
      <c r="T137" s="27"/>
      <c r="U137" s="27"/>
    </row>
    <row r="138" spans="1:30" ht="112.5" x14ac:dyDescent="0.25">
      <c r="A138" s="1" t="str">
        <f t="shared" si="6"/>
        <v>912</v>
      </c>
      <c r="B138" s="1" t="str">
        <f t="shared" si="7"/>
        <v>1 16</v>
      </c>
      <c r="C138" s="1" t="str">
        <f t="shared" si="8"/>
        <v>912 1 16</v>
      </c>
      <c r="F138" s="63" t="s">
        <v>780</v>
      </c>
      <c r="G138" s="101" t="s">
        <v>618</v>
      </c>
      <c r="H138" s="67" t="s">
        <v>105</v>
      </c>
      <c r="I138" s="226">
        <v>0</v>
      </c>
      <c r="J138" s="227">
        <v>1058.4655299999999</v>
      </c>
      <c r="K138" s="226">
        <v>1090</v>
      </c>
      <c r="L138" s="226">
        <v>500</v>
      </c>
      <c r="M138" s="226">
        <v>500</v>
      </c>
      <c r="N138" s="226">
        <v>500</v>
      </c>
      <c r="O138" s="164"/>
      <c r="P138" s="27"/>
      <c r="Q138" s="27"/>
      <c r="R138" s="27"/>
      <c r="S138" s="27"/>
      <c r="T138" s="27"/>
      <c r="U138" s="27"/>
    </row>
    <row r="139" spans="1:30" ht="93.75" x14ac:dyDescent="0.25">
      <c r="A139" s="1" t="str">
        <f t="shared" si="6"/>
        <v>912</v>
      </c>
      <c r="B139" s="1" t="str">
        <f t="shared" si="7"/>
        <v>1 16</v>
      </c>
      <c r="C139" s="1" t="str">
        <f t="shared" si="8"/>
        <v>912 1 16</v>
      </c>
      <c r="F139" s="63" t="s">
        <v>1048</v>
      </c>
      <c r="G139" s="101" t="s">
        <v>1049</v>
      </c>
      <c r="H139" s="67" t="s">
        <v>105</v>
      </c>
      <c r="I139" s="226">
        <v>0</v>
      </c>
      <c r="J139" s="227">
        <v>186.01382000000001</v>
      </c>
      <c r="K139" s="226">
        <v>186.01400000000001</v>
      </c>
      <c r="L139" s="226"/>
      <c r="M139" s="226"/>
      <c r="N139" s="226"/>
      <c r="O139" s="164"/>
      <c r="P139" s="27"/>
      <c r="Q139" s="27"/>
      <c r="R139" s="27"/>
      <c r="S139" s="27"/>
      <c r="T139" s="27"/>
      <c r="U139" s="27"/>
    </row>
    <row r="140" spans="1:30" ht="75" x14ac:dyDescent="0.25">
      <c r="A140" s="1" t="str">
        <f t="shared" si="6"/>
        <v>912</v>
      </c>
      <c r="B140" s="1" t="str">
        <f t="shared" si="7"/>
        <v>1 16</v>
      </c>
      <c r="C140" s="1" t="str">
        <f t="shared" si="8"/>
        <v>912 1 16</v>
      </c>
      <c r="F140" s="63" t="s">
        <v>378</v>
      </c>
      <c r="G140" s="101" t="s">
        <v>369</v>
      </c>
      <c r="H140" s="67" t="s">
        <v>105</v>
      </c>
      <c r="I140" s="226">
        <v>769</v>
      </c>
      <c r="J140" s="227">
        <v>1576.9203399999999</v>
      </c>
      <c r="K140" s="226">
        <v>1700</v>
      </c>
      <c r="L140" s="226">
        <v>800</v>
      </c>
      <c r="M140" s="226">
        <v>825</v>
      </c>
      <c r="N140" s="226">
        <v>850</v>
      </c>
      <c r="O140" s="164"/>
      <c r="P140" s="27"/>
      <c r="Q140" s="27"/>
      <c r="R140" s="27"/>
      <c r="S140" s="27"/>
      <c r="T140" s="27"/>
      <c r="U140" s="27"/>
    </row>
    <row r="141" spans="1:30" ht="131.25" x14ac:dyDescent="0.25">
      <c r="A141" s="1" t="str">
        <f t="shared" si="6"/>
        <v>912</v>
      </c>
      <c r="B141" s="1" t="str">
        <f t="shared" si="7"/>
        <v>1 16</v>
      </c>
      <c r="C141" s="1" t="str">
        <f t="shared" si="8"/>
        <v>912 1 16</v>
      </c>
      <c r="F141" s="63" t="s">
        <v>781</v>
      </c>
      <c r="G141" s="101" t="s">
        <v>736</v>
      </c>
      <c r="H141" s="67" t="s">
        <v>105</v>
      </c>
      <c r="I141" s="226">
        <v>0</v>
      </c>
      <c r="J141" s="227">
        <v>47.309989999999999</v>
      </c>
      <c r="K141" s="226">
        <v>47.31</v>
      </c>
      <c r="L141" s="226"/>
      <c r="M141" s="226"/>
      <c r="N141" s="226"/>
      <c r="O141" s="164"/>
      <c r="P141" s="27"/>
      <c r="Q141" s="27"/>
      <c r="R141" s="27"/>
      <c r="S141" s="27"/>
      <c r="T141" s="27"/>
      <c r="U141" s="27"/>
    </row>
    <row r="142" spans="1:30" ht="75" x14ac:dyDescent="0.25">
      <c r="A142" s="1" t="str">
        <f t="shared" si="6"/>
        <v>914</v>
      </c>
      <c r="B142" s="1" t="str">
        <f t="shared" si="7"/>
        <v>1 16</v>
      </c>
      <c r="C142" s="1" t="str">
        <f t="shared" si="8"/>
        <v>914 1 16</v>
      </c>
      <c r="F142" s="63" t="s">
        <v>379</v>
      </c>
      <c r="G142" s="101" t="s">
        <v>369</v>
      </c>
      <c r="H142" s="67" t="s">
        <v>109</v>
      </c>
      <c r="I142" s="226">
        <v>42</v>
      </c>
      <c r="J142" s="227">
        <v>53.943800000000003</v>
      </c>
      <c r="K142" s="226">
        <v>60</v>
      </c>
      <c r="L142" s="226">
        <v>60</v>
      </c>
      <c r="M142" s="226">
        <v>60</v>
      </c>
      <c r="N142" s="226">
        <v>60</v>
      </c>
      <c r="O142" s="164"/>
      <c r="P142" s="27"/>
      <c r="Q142" s="27"/>
      <c r="R142" s="27"/>
      <c r="S142" s="27"/>
      <c r="T142" s="27"/>
      <c r="U142" s="27"/>
    </row>
    <row r="143" spans="1:30" ht="37.5" x14ac:dyDescent="0.25">
      <c r="A143" s="1" t="str">
        <f t="shared" si="6"/>
        <v>914</v>
      </c>
      <c r="B143" s="1" t="str">
        <f t="shared" si="7"/>
        <v>1 17</v>
      </c>
      <c r="C143" s="1" t="str">
        <f t="shared" si="8"/>
        <v>914 1 17</v>
      </c>
      <c r="F143" s="63" t="s">
        <v>783</v>
      </c>
      <c r="G143" s="101" t="s">
        <v>630</v>
      </c>
      <c r="H143" s="67" t="s">
        <v>109</v>
      </c>
      <c r="I143" s="226">
        <v>0</v>
      </c>
      <c r="J143" s="227">
        <v>10</v>
      </c>
      <c r="K143" s="226"/>
      <c r="L143" s="226"/>
      <c r="M143" s="226"/>
      <c r="N143" s="226"/>
      <c r="O143" s="164"/>
      <c r="P143" s="27"/>
      <c r="Q143" s="27"/>
      <c r="R143" s="27"/>
      <c r="S143" s="27"/>
      <c r="T143" s="27"/>
      <c r="U143" s="27"/>
    </row>
    <row r="144" spans="1:30" ht="37.5" x14ac:dyDescent="0.25">
      <c r="A144" s="1" t="str">
        <f t="shared" si="6"/>
        <v>915</v>
      </c>
      <c r="B144" s="1" t="str">
        <f t="shared" si="7"/>
        <v>1 13</v>
      </c>
      <c r="C144" s="1" t="str">
        <f t="shared" si="8"/>
        <v>915 1 13</v>
      </c>
      <c r="F144" s="63" t="s">
        <v>784</v>
      </c>
      <c r="G144" s="101" t="s">
        <v>88</v>
      </c>
      <c r="H144" s="67" t="s">
        <v>402</v>
      </c>
      <c r="I144" s="226">
        <v>0</v>
      </c>
      <c r="J144" s="227">
        <v>31.535710000000002</v>
      </c>
      <c r="K144" s="226"/>
      <c r="L144" s="226"/>
      <c r="M144" s="226"/>
      <c r="N144" s="226"/>
      <c r="O144" s="164"/>
      <c r="P144" s="27"/>
      <c r="Q144" s="27"/>
      <c r="R144" s="27"/>
      <c r="S144" s="27"/>
      <c r="T144" s="27"/>
      <c r="U144" s="27"/>
    </row>
    <row r="145" spans="1:21" ht="112.5" x14ac:dyDescent="0.25">
      <c r="F145" s="63" t="s">
        <v>1050</v>
      </c>
      <c r="G145" s="101" t="s">
        <v>1051</v>
      </c>
      <c r="H145" s="67" t="s">
        <v>402</v>
      </c>
      <c r="I145" s="226"/>
      <c r="J145" s="227"/>
      <c r="K145" s="226">
        <v>15</v>
      </c>
      <c r="L145" s="226">
        <v>15</v>
      </c>
      <c r="M145" s="226">
        <v>15</v>
      </c>
      <c r="N145" s="226">
        <v>15</v>
      </c>
      <c r="O145" s="164"/>
      <c r="P145" s="27"/>
      <c r="Q145" s="27"/>
      <c r="R145" s="27"/>
      <c r="S145" s="27"/>
      <c r="T145" s="27"/>
      <c r="U145" s="27"/>
    </row>
    <row r="146" spans="1:21" ht="37.5" x14ac:dyDescent="0.25">
      <c r="F146" s="63" t="s">
        <v>1052</v>
      </c>
      <c r="G146" s="101" t="s">
        <v>630</v>
      </c>
      <c r="H146" s="67" t="s">
        <v>402</v>
      </c>
      <c r="I146" s="226">
        <v>0</v>
      </c>
      <c r="J146" s="227">
        <v>0.60418000000000005</v>
      </c>
      <c r="K146" s="226"/>
      <c r="L146" s="226"/>
      <c r="M146" s="226"/>
      <c r="N146" s="226"/>
      <c r="O146" s="164"/>
      <c r="P146" s="27"/>
      <c r="Q146" s="27"/>
      <c r="R146" s="27"/>
      <c r="S146" s="27"/>
      <c r="T146" s="27"/>
      <c r="U146" s="27"/>
    </row>
    <row r="147" spans="1:21" ht="187.5" x14ac:dyDescent="0.25">
      <c r="A147" s="1" t="str">
        <f t="shared" si="6"/>
        <v>918</v>
      </c>
      <c r="B147" s="1" t="str">
        <f t="shared" si="7"/>
        <v>1 08</v>
      </c>
      <c r="C147" s="1" t="str">
        <f t="shared" si="8"/>
        <v>918 1 08</v>
      </c>
      <c r="F147" s="63" t="s">
        <v>396</v>
      </c>
      <c r="G147" s="101" t="s">
        <v>397</v>
      </c>
      <c r="H147" s="67" t="s">
        <v>347</v>
      </c>
      <c r="I147" s="226">
        <v>1500</v>
      </c>
      <c r="J147" s="227">
        <v>1577.9734800000001</v>
      </c>
      <c r="K147" s="226">
        <v>1580</v>
      </c>
      <c r="L147" s="226">
        <v>1600</v>
      </c>
      <c r="M147" s="226">
        <v>1700</v>
      </c>
      <c r="N147" s="226">
        <v>1800</v>
      </c>
      <c r="O147" s="164"/>
      <c r="P147" s="27"/>
      <c r="Q147" s="27"/>
      <c r="R147" s="27"/>
      <c r="S147" s="27"/>
      <c r="T147" s="27"/>
      <c r="U147" s="27"/>
    </row>
    <row r="148" spans="1:21" ht="131.25" x14ac:dyDescent="0.25">
      <c r="A148" s="1" t="str">
        <f t="shared" si="6"/>
        <v>918</v>
      </c>
      <c r="B148" s="1" t="str">
        <f t="shared" si="7"/>
        <v>1 08</v>
      </c>
      <c r="C148" s="1" t="str">
        <f t="shared" si="8"/>
        <v>918 1 08</v>
      </c>
      <c r="F148" s="63" t="s">
        <v>785</v>
      </c>
      <c r="G148" s="101" t="s">
        <v>398</v>
      </c>
      <c r="H148" s="67" t="s">
        <v>347</v>
      </c>
      <c r="I148" s="226">
        <v>3</v>
      </c>
      <c r="J148" s="227">
        <v>1.6</v>
      </c>
      <c r="K148" s="226">
        <v>2</v>
      </c>
      <c r="L148" s="226">
        <v>2</v>
      </c>
      <c r="M148" s="226">
        <v>2</v>
      </c>
      <c r="N148" s="226">
        <v>2</v>
      </c>
      <c r="O148" s="164"/>
      <c r="P148" s="27"/>
      <c r="Q148" s="27"/>
      <c r="R148" s="27"/>
      <c r="S148" s="27"/>
      <c r="T148" s="27"/>
      <c r="U148" s="27"/>
    </row>
    <row r="149" spans="1:21" ht="37.5" x14ac:dyDescent="0.25">
      <c r="A149" s="1" t="str">
        <f t="shared" si="6"/>
        <v>918</v>
      </c>
      <c r="B149" s="1" t="str">
        <f t="shared" si="7"/>
        <v>1 15</v>
      </c>
      <c r="C149" s="1" t="str">
        <f t="shared" si="8"/>
        <v>918 1 15</v>
      </c>
      <c r="F149" s="63" t="s">
        <v>348</v>
      </c>
      <c r="G149" s="101" t="s">
        <v>96</v>
      </c>
      <c r="H149" s="67" t="s">
        <v>347</v>
      </c>
      <c r="I149" s="226">
        <v>800</v>
      </c>
      <c r="J149" s="227">
        <v>591.32600000000002</v>
      </c>
      <c r="K149" s="226">
        <v>800</v>
      </c>
      <c r="L149" s="226">
        <v>800</v>
      </c>
      <c r="M149" s="226">
        <v>850</v>
      </c>
      <c r="N149" s="226">
        <v>900</v>
      </c>
      <c r="O149" s="164"/>
      <c r="P149" s="27"/>
      <c r="Q149" s="27"/>
      <c r="R149" s="27"/>
      <c r="S149" s="27"/>
      <c r="T149" s="27"/>
      <c r="U149" s="27"/>
    </row>
    <row r="150" spans="1:21" ht="75" x14ac:dyDescent="0.25">
      <c r="A150" s="1" t="str">
        <f t="shared" si="6"/>
        <v>918</v>
      </c>
      <c r="B150" s="1" t="str">
        <f t="shared" si="7"/>
        <v>1 16</v>
      </c>
      <c r="C150" s="1" t="str">
        <f t="shared" si="8"/>
        <v>918 1 16</v>
      </c>
      <c r="F150" s="63" t="s">
        <v>380</v>
      </c>
      <c r="G150" s="101" t="s">
        <v>369</v>
      </c>
      <c r="H150" s="67" t="s">
        <v>347</v>
      </c>
      <c r="I150" s="226">
        <v>60</v>
      </c>
      <c r="J150" s="227">
        <v>0</v>
      </c>
      <c r="K150" s="226">
        <v>50</v>
      </c>
      <c r="L150" s="226">
        <v>120</v>
      </c>
      <c r="M150" s="226">
        <v>155</v>
      </c>
      <c r="N150" s="226">
        <v>185</v>
      </c>
      <c r="O150" s="164"/>
      <c r="P150" s="27"/>
      <c r="Q150" s="27"/>
      <c r="R150" s="27"/>
      <c r="S150" s="27"/>
      <c r="T150" s="27"/>
      <c r="U150" s="27"/>
    </row>
    <row r="151" spans="1:21" ht="56.25" x14ac:dyDescent="0.25">
      <c r="A151" s="1" t="str">
        <f t="shared" si="6"/>
        <v>920</v>
      </c>
      <c r="B151" s="1" t="str">
        <f t="shared" si="7"/>
        <v>1 11</v>
      </c>
      <c r="C151" s="1" t="str">
        <f t="shared" si="8"/>
        <v>920 1 11</v>
      </c>
      <c r="F151" s="63" t="s">
        <v>1053</v>
      </c>
      <c r="G151" s="101" t="s">
        <v>1054</v>
      </c>
      <c r="H151" s="67" t="s">
        <v>110</v>
      </c>
      <c r="I151" s="226">
        <v>21158</v>
      </c>
      <c r="J151" s="227">
        <v>21158.089240000001</v>
      </c>
      <c r="K151" s="226">
        <v>44099</v>
      </c>
      <c r="L151" s="226">
        <v>65900</v>
      </c>
      <c r="M151" s="226"/>
      <c r="N151" s="226"/>
      <c r="O151" s="164"/>
      <c r="P151" s="27"/>
      <c r="Q151" s="27"/>
      <c r="R151" s="27"/>
      <c r="S151" s="27"/>
      <c r="T151" s="27"/>
      <c r="U151" s="27"/>
    </row>
    <row r="152" spans="1:21" ht="37.5" x14ac:dyDescent="0.25">
      <c r="A152" s="1" t="str">
        <f t="shared" si="6"/>
        <v>920</v>
      </c>
      <c r="B152" s="1" t="str">
        <f t="shared" si="7"/>
        <v>1 11</v>
      </c>
      <c r="C152" s="1" t="str">
        <f t="shared" si="8"/>
        <v>920 1 11</v>
      </c>
      <c r="F152" s="63" t="s">
        <v>788</v>
      </c>
      <c r="G152" s="101" t="s">
        <v>612</v>
      </c>
      <c r="H152" s="67" t="s">
        <v>110</v>
      </c>
      <c r="I152" s="226">
        <v>220</v>
      </c>
      <c r="J152" s="227">
        <v>219.83464000000001</v>
      </c>
      <c r="K152" s="226">
        <v>220</v>
      </c>
      <c r="L152" s="226"/>
      <c r="M152" s="226"/>
      <c r="N152" s="226"/>
      <c r="O152" s="164"/>
      <c r="P152" s="27"/>
      <c r="Q152" s="27"/>
      <c r="R152" s="27"/>
      <c r="S152" s="27"/>
      <c r="T152" s="27"/>
      <c r="U152" s="27"/>
    </row>
    <row r="153" spans="1:21" ht="37.5" x14ac:dyDescent="0.25">
      <c r="A153" s="1" t="str">
        <f t="shared" si="6"/>
        <v>920</v>
      </c>
      <c r="B153" s="1" t="str">
        <f t="shared" si="7"/>
        <v>1 13</v>
      </c>
      <c r="C153" s="1" t="str">
        <f t="shared" si="8"/>
        <v>920 1 13</v>
      </c>
      <c r="F153" s="63" t="s">
        <v>255</v>
      </c>
      <c r="G153" s="101" t="s">
        <v>89</v>
      </c>
      <c r="H153" s="67" t="s">
        <v>110</v>
      </c>
      <c r="I153" s="226">
        <f>20729</f>
        <v>20729</v>
      </c>
      <c r="J153" s="227">
        <v>19935.245800000001</v>
      </c>
      <c r="K153" s="226">
        <v>22729</v>
      </c>
      <c r="L153" s="226">
        <v>22350</v>
      </c>
      <c r="M153" s="226">
        <v>21990</v>
      </c>
      <c r="N153" s="226">
        <v>22650</v>
      </c>
      <c r="O153" s="164"/>
      <c r="P153" s="27"/>
      <c r="Q153" s="27"/>
      <c r="R153" s="27"/>
      <c r="S153" s="27"/>
      <c r="T153" s="27"/>
      <c r="U153" s="27"/>
    </row>
    <row r="154" spans="1:21" ht="206.25" x14ac:dyDescent="0.25">
      <c r="A154" s="1" t="str">
        <f t="shared" si="6"/>
        <v>920</v>
      </c>
      <c r="B154" s="1" t="str">
        <f t="shared" si="7"/>
        <v>1 16</v>
      </c>
      <c r="C154" s="1" t="str">
        <f t="shared" si="8"/>
        <v>920 1 16</v>
      </c>
      <c r="F154" s="63" t="s">
        <v>1055</v>
      </c>
      <c r="G154" s="101" t="s">
        <v>775</v>
      </c>
      <c r="H154" s="67" t="s">
        <v>110</v>
      </c>
      <c r="I154" s="226">
        <v>0</v>
      </c>
      <c r="J154" s="227">
        <v>69.292479999999998</v>
      </c>
      <c r="K154" s="226">
        <v>70</v>
      </c>
      <c r="L154" s="226"/>
      <c r="M154" s="226"/>
      <c r="N154" s="226"/>
      <c r="O154" s="164"/>
      <c r="P154" s="27"/>
      <c r="Q154" s="27"/>
      <c r="R154" s="27"/>
      <c r="S154" s="27"/>
      <c r="T154" s="27"/>
      <c r="U154" s="27"/>
    </row>
    <row r="155" spans="1:21" ht="112.5" x14ac:dyDescent="0.25">
      <c r="A155" s="1" t="str">
        <f t="shared" si="6"/>
        <v>920</v>
      </c>
      <c r="B155" s="1" t="str">
        <f t="shared" si="7"/>
        <v>1 16</v>
      </c>
      <c r="C155" s="1" t="str">
        <f t="shared" si="8"/>
        <v>920 1 16</v>
      </c>
      <c r="F155" s="63" t="s">
        <v>1056</v>
      </c>
      <c r="G155" s="101" t="s">
        <v>1057</v>
      </c>
      <c r="H155" s="67" t="s">
        <v>110</v>
      </c>
      <c r="I155" s="226">
        <v>0</v>
      </c>
      <c r="J155" s="227">
        <v>1</v>
      </c>
      <c r="K155" s="226">
        <v>1</v>
      </c>
      <c r="L155" s="226">
        <v>1</v>
      </c>
      <c r="M155" s="226">
        <v>1</v>
      </c>
      <c r="N155" s="226">
        <v>1</v>
      </c>
      <c r="O155" s="164"/>
      <c r="P155" s="27"/>
      <c r="Q155" s="27"/>
      <c r="R155" s="27"/>
      <c r="S155" s="27"/>
      <c r="T155" s="27"/>
      <c r="U155" s="27"/>
    </row>
    <row r="156" spans="1:21" ht="56.25" x14ac:dyDescent="0.25">
      <c r="A156" s="1" t="str">
        <f t="shared" si="6"/>
        <v>920</v>
      </c>
      <c r="B156" s="1" t="str">
        <f t="shared" si="7"/>
        <v>1 16</v>
      </c>
      <c r="C156" s="1" t="str">
        <f t="shared" si="8"/>
        <v>920 1 16</v>
      </c>
      <c r="F156" s="63" t="s">
        <v>1058</v>
      </c>
      <c r="G156" s="101" t="s">
        <v>628</v>
      </c>
      <c r="H156" s="67" t="s">
        <v>110</v>
      </c>
      <c r="I156" s="226">
        <v>300</v>
      </c>
      <c r="J156" s="227">
        <v>321.17685999999998</v>
      </c>
      <c r="K156" s="226">
        <v>350</v>
      </c>
      <c r="L156" s="226">
        <v>350</v>
      </c>
      <c r="M156" s="226">
        <v>350</v>
      </c>
      <c r="N156" s="226">
        <v>350</v>
      </c>
      <c r="O156" s="164"/>
      <c r="P156" s="27"/>
      <c r="Q156" s="27"/>
      <c r="R156" s="27"/>
      <c r="S156" s="27"/>
      <c r="T156" s="27"/>
      <c r="U156" s="27"/>
    </row>
    <row r="157" spans="1:21" ht="75" x14ac:dyDescent="0.25">
      <c r="A157" s="1" t="str">
        <f t="shared" si="6"/>
        <v>920</v>
      </c>
      <c r="B157" s="1" t="str">
        <f t="shared" si="7"/>
        <v>1 16</v>
      </c>
      <c r="C157" s="1" t="str">
        <f t="shared" si="8"/>
        <v>920 1 16</v>
      </c>
      <c r="F157" s="63" t="s">
        <v>382</v>
      </c>
      <c r="G157" s="101" t="s">
        <v>369</v>
      </c>
      <c r="H157" s="67" t="s">
        <v>110</v>
      </c>
      <c r="I157" s="226">
        <v>0</v>
      </c>
      <c r="J157" s="227">
        <v>0.84184999999999999</v>
      </c>
      <c r="K157" s="226">
        <v>1</v>
      </c>
      <c r="L157" s="226">
        <v>1</v>
      </c>
      <c r="M157" s="226">
        <v>1</v>
      </c>
      <c r="N157" s="226">
        <v>1</v>
      </c>
      <c r="O157" s="164"/>
      <c r="P157" s="27"/>
      <c r="Q157" s="27"/>
      <c r="R157" s="27"/>
      <c r="S157" s="27"/>
      <c r="T157" s="27"/>
      <c r="U157" s="27"/>
    </row>
    <row r="158" spans="1:21" ht="37.5" x14ac:dyDescent="0.25">
      <c r="A158" s="1" t="str">
        <f t="shared" si="6"/>
        <v>920</v>
      </c>
      <c r="B158" s="1" t="str">
        <f t="shared" si="7"/>
        <v>1 17</v>
      </c>
      <c r="C158" s="1" t="str">
        <f t="shared" si="8"/>
        <v>920 1 17</v>
      </c>
      <c r="F158" s="63" t="s">
        <v>791</v>
      </c>
      <c r="G158" s="101" t="s">
        <v>630</v>
      </c>
      <c r="H158" s="67" t="s">
        <v>110</v>
      </c>
      <c r="I158" s="226">
        <v>0</v>
      </c>
      <c r="J158" s="227">
        <v>247.62799999999999</v>
      </c>
      <c r="K158" s="226"/>
      <c r="L158" s="226"/>
      <c r="M158" s="226"/>
      <c r="N158" s="226"/>
      <c r="O158" s="164"/>
      <c r="P158" s="27"/>
      <c r="Q158" s="27"/>
      <c r="R158" s="27"/>
      <c r="S158" s="27"/>
      <c r="T158" s="27"/>
      <c r="U158" s="27"/>
    </row>
    <row r="159" spans="1:21" ht="131.25" x14ac:dyDescent="0.25">
      <c r="A159" s="1" t="str">
        <f t="shared" si="6"/>
        <v>921</v>
      </c>
      <c r="B159" s="1" t="str">
        <f t="shared" si="7"/>
        <v>1 16</v>
      </c>
      <c r="C159" s="1" t="str">
        <f t="shared" si="8"/>
        <v>921 1 16</v>
      </c>
      <c r="F159" s="63" t="s">
        <v>384</v>
      </c>
      <c r="G159" s="101" t="s">
        <v>375</v>
      </c>
      <c r="H159" s="67" t="s">
        <v>111</v>
      </c>
      <c r="I159" s="226">
        <v>504</v>
      </c>
      <c r="J159" s="227">
        <v>228.25301999999999</v>
      </c>
      <c r="K159" s="226">
        <v>417.33800000000002</v>
      </c>
      <c r="L159" s="226">
        <v>250</v>
      </c>
      <c r="M159" s="226">
        <v>270</v>
      </c>
      <c r="N159" s="226">
        <v>300</v>
      </c>
      <c r="O159" s="164"/>
      <c r="P159" s="27"/>
      <c r="Q159" s="27"/>
      <c r="R159" s="27"/>
      <c r="S159" s="27"/>
      <c r="T159" s="27"/>
      <c r="U159" s="27"/>
    </row>
    <row r="160" spans="1:21" ht="75" x14ac:dyDescent="0.25">
      <c r="A160" s="1" t="str">
        <f t="shared" si="6"/>
        <v>921</v>
      </c>
      <c r="B160" s="1" t="str">
        <f t="shared" si="7"/>
        <v>1 16</v>
      </c>
      <c r="C160" s="1" t="str">
        <f t="shared" si="8"/>
        <v>921 1 16</v>
      </c>
      <c r="F160" s="63" t="s">
        <v>792</v>
      </c>
      <c r="G160" s="101" t="s">
        <v>369</v>
      </c>
      <c r="H160" s="67" t="s">
        <v>111</v>
      </c>
      <c r="I160" s="226">
        <v>200</v>
      </c>
      <c r="J160" s="227">
        <v>909.23787000000004</v>
      </c>
      <c r="K160" s="226">
        <v>930</v>
      </c>
      <c r="L160" s="226">
        <v>794</v>
      </c>
      <c r="M160" s="226">
        <v>830</v>
      </c>
      <c r="N160" s="226">
        <v>872</v>
      </c>
      <c r="O160" s="164"/>
      <c r="P160" s="27"/>
      <c r="Q160" s="27"/>
      <c r="R160" s="27"/>
      <c r="S160" s="27"/>
      <c r="T160" s="27"/>
      <c r="U160" s="27"/>
    </row>
    <row r="161" spans="1:30" ht="93.75" x14ac:dyDescent="0.25">
      <c r="A161" s="1" t="str">
        <f t="shared" si="6"/>
        <v>921</v>
      </c>
      <c r="B161" s="1" t="str">
        <f t="shared" si="7"/>
        <v>1 16</v>
      </c>
      <c r="C161" s="1" t="str">
        <f t="shared" si="8"/>
        <v>921 1 16</v>
      </c>
      <c r="F161" s="63" t="s">
        <v>385</v>
      </c>
      <c r="G161" s="101" t="s">
        <v>383</v>
      </c>
      <c r="H161" s="67" t="s">
        <v>111</v>
      </c>
      <c r="I161" s="226">
        <v>766</v>
      </c>
      <c r="J161" s="227">
        <v>497.34068000000002</v>
      </c>
      <c r="K161" s="226">
        <v>600</v>
      </c>
      <c r="L161" s="226">
        <v>500</v>
      </c>
      <c r="M161" s="226">
        <v>520</v>
      </c>
      <c r="N161" s="226">
        <v>530</v>
      </c>
      <c r="O161" s="164"/>
      <c r="P161" s="27"/>
      <c r="Q161" s="27"/>
      <c r="R161" s="27"/>
      <c r="S161" s="27"/>
      <c r="T161" s="27"/>
      <c r="U161" s="27"/>
    </row>
    <row r="162" spans="1:30" ht="131.25" x14ac:dyDescent="0.25">
      <c r="A162" s="1" t="str">
        <f t="shared" si="6"/>
        <v>921</v>
      </c>
      <c r="B162" s="1" t="str">
        <f t="shared" si="7"/>
        <v>1 16</v>
      </c>
      <c r="C162" s="1" t="str">
        <f t="shared" si="8"/>
        <v>921 1 16</v>
      </c>
      <c r="F162" s="63" t="s">
        <v>793</v>
      </c>
      <c r="G162" s="101" t="s">
        <v>736</v>
      </c>
      <c r="H162" s="67" t="s">
        <v>111</v>
      </c>
      <c r="I162" s="226">
        <v>0</v>
      </c>
      <c r="J162" s="227">
        <v>92.311089999999993</v>
      </c>
      <c r="K162" s="226">
        <v>92.311000000000007</v>
      </c>
      <c r="L162" s="226"/>
      <c r="M162" s="226"/>
      <c r="N162" s="226"/>
      <c r="O162" s="164"/>
      <c r="P162" s="27"/>
      <c r="Q162" s="27"/>
      <c r="R162" s="27"/>
      <c r="S162" s="27"/>
      <c r="T162" s="27"/>
      <c r="U162" s="27"/>
    </row>
    <row r="163" spans="1:30" ht="75" x14ac:dyDescent="0.25">
      <c r="A163" s="1" t="str">
        <f t="shared" si="6"/>
        <v>923</v>
      </c>
      <c r="B163" s="1" t="str">
        <f t="shared" si="7"/>
        <v>1 08</v>
      </c>
      <c r="C163" s="1" t="str">
        <f t="shared" si="8"/>
        <v>923 1 08</v>
      </c>
      <c r="F163" s="63" t="s">
        <v>268</v>
      </c>
      <c r="G163" s="101" t="s">
        <v>91</v>
      </c>
      <c r="H163" s="67" t="s">
        <v>271</v>
      </c>
      <c r="I163" s="226">
        <v>75</v>
      </c>
      <c r="J163" s="227">
        <v>165</v>
      </c>
      <c r="K163" s="226">
        <v>167</v>
      </c>
      <c r="L163" s="226">
        <v>26</v>
      </c>
      <c r="M163" s="226">
        <v>23</v>
      </c>
      <c r="N163" s="226">
        <v>26</v>
      </c>
      <c r="O163" s="164"/>
      <c r="P163" s="27"/>
      <c r="Q163" s="27"/>
      <c r="R163" s="27"/>
      <c r="S163" s="27"/>
      <c r="T163" s="27"/>
      <c r="U163" s="27"/>
    </row>
    <row r="164" spans="1:30" ht="75" x14ac:dyDescent="0.25">
      <c r="A164" s="1" t="str">
        <f t="shared" si="6"/>
        <v>923</v>
      </c>
      <c r="B164" s="1" t="str">
        <f t="shared" si="7"/>
        <v>1 08</v>
      </c>
      <c r="C164" s="1" t="str">
        <f t="shared" si="8"/>
        <v>923 1 08</v>
      </c>
      <c r="F164" s="63" t="s">
        <v>269</v>
      </c>
      <c r="G164" s="101" t="s">
        <v>94</v>
      </c>
      <c r="H164" s="67" t="s">
        <v>271</v>
      </c>
      <c r="I164" s="226">
        <v>945</v>
      </c>
      <c r="J164" s="227">
        <v>156</v>
      </c>
      <c r="K164" s="226">
        <v>159</v>
      </c>
      <c r="L164" s="226">
        <v>1065</v>
      </c>
      <c r="M164" s="226">
        <v>880</v>
      </c>
      <c r="N164" s="226">
        <v>770</v>
      </c>
      <c r="O164" s="164"/>
      <c r="P164" s="27"/>
      <c r="Q164" s="27"/>
      <c r="R164" s="27"/>
      <c r="S164" s="27"/>
      <c r="T164" s="27"/>
      <c r="U164" s="27"/>
    </row>
    <row r="165" spans="1:30" ht="93.75" x14ac:dyDescent="0.25">
      <c r="A165" s="1" t="str">
        <f t="shared" si="6"/>
        <v>923</v>
      </c>
      <c r="B165" s="1" t="str">
        <f t="shared" si="7"/>
        <v>1 08</v>
      </c>
      <c r="C165" s="1" t="str">
        <f t="shared" si="8"/>
        <v>923 1 08</v>
      </c>
      <c r="F165" s="63" t="s">
        <v>270</v>
      </c>
      <c r="G165" s="101" t="s">
        <v>95</v>
      </c>
      <c r="H165" s="67" t="s">
        <v>271</v>
      </c>
      <c r="I165" s="226">
        <v>15</v>
      </c>
      <c r="J165" s="227">
        <v>15</v>
      </c>
      <c r="K165" s="226">
        <v>15</v>
      </c>
      <c r="L165" s="226">
        <v>15</v>
      </c>
      <c r="M165" s="226">
        <v>20</v>
      </c>
      <c r="N165" s="226">
        <v>20</v>
      </c>
      <c r="O165" s="164"/>
      <c r="P165" s="27"/>
      <c r="Q165" s="27"/>
      <c r="R165" s="27"/>
      <c r="S165" s="27"/>
      <c r="T165" s="27"/>
      <c r="U165" s="27"/>
      <c r="AD165" s="206"/>
    </row>
    <row r="166" spans="1:30" ht="75" x14ac:dyDescent="0.25">
      <c r="A166" s="1" t="str">
        <f t="shared" si="6"/>
        <v>923</v>
      </c>
      <c r="B166" s="1" t="str">
        <f t="shared" si="7"/>
        <v>1 16</v>
      </c>
      <c r="C166" s="1" t="str">
        <f t="shared" si="8"/>
        <v>923 1 16</v>
      </c>
      <c r="F166" s="63" t="s">
        <v>794</v>
      </c>
      <c r="G166" s="101" t="s">
        <v>369</v>
      </c>
      <c r="H166" s="67" t="s">
        <v>271</v>
      </c>
      <c r="I166" s="226">
        <v>1</v>
      </c>
      <c r="J166" s="227">
        <v>0</v>
      </c>
      <c r="K166" s="226">
        <v>1</v>
      </c>
      <c r="L166" s="226">
        <v>1</v>
      </c>
      <c r="M166" s="226">
        <v>1</v>
      </c>
      <c r="N166" s="226">
        <v>1</v>
      </c>
      <c r="O166" s="164"/>
      <c r="P166" s="27"/>
      <c r="Q166" s="27"/>
      <c r="R166" s="27"/>
      <c r="S166" s="27"/>
      <c r="T166" s="27"/>
      <c r="U166" s="27"/>
    </row>
    <row r="167" spans="1:30" ht="56.25" x14ac:dyDescent="0.25">
      <c r="A167" s="1" t="str">
        <f t="shared" si="6"/>
        <v>926</v>
      </c>
      <c r="B167" s="1" t="str">
        <f t="shared" si="7"/>
        <v>1 11</v>
      </c>
      <c r="C167" s="1" t="str">
        <f t="shared" si="8"/>
        <v>926 1 11</v>
      </c>
      <c r="F167" s="63" t="s">
        <v>256</v>
      </c>
      <c r="G167" s="101" t="s">
        <v>112</v>
      </c>
      <c r="H167" s="67" t="s">
        <v>113</v>
      </c>
      <c r="I167" s="226">
        <v>24990</v>
      </c>
      <c r="J167" s="227">
        <v>25487.4</v>
      </c>
      <c r="K167" s="226">
        <v>25487</v>
      </c>
      <c r="L167" s="226">
        <v>300</v>
      </c>
      <c r="M167" s="226">
        <v>300</v>
      </c>
      <c r="N167" s="226">
        <v>300</v>
      </c>
      <c r="O167" s="164"/>
      <c r="P167" s="27"/>
      <c r="Q167" s="27"/>
      <c r="R167" s="27"/>
      <c r="S167" s="27"/>
      <c r="T167" s="27"/>
      <c r="U167" s="27"/>
    </row>
    <row r="168" spans="1:30" s="20" customFormat="1" ht="93.75" x14ac:dyDescent="0.3">
      <c r="A168" s="1" t="str">
        <f t="shared" si="6"/>
        <v>926</v>
      </c>
      <c r="B168" s="1" t="str">
        <f t="shared" si="7"/>
        <v>1 11</v>
      </c>
      <c r="C168" s="1" t="str">
        <f t="shared" si="8"/>
        <v>926 1 11</v>
      </c>
      <c r="D168" s="1"/>
      <c r="E168" s="1"/>
      <c r="F168" s="63" t="s">
        <v>257</v>
      </c>
      <c r="G168" s="101" t="s">
        <v>114</v>
      </c>
      <c r="H168" s="67" t="s">
        <v>113</v>
      </c>
      <c r="I168" s="226">
        <v>161</v>
      </c>
      <c r="J168" s="227">
        <v>213.292</v>
      </c>
      <c r="K168" s="226">
        <v>260</v>
      </c>
      <c r="L168" s="226"/>
      <c r="M168" s="226"/>
      <c r="N168" s="226"/>
      <c r="O168" s="164"/>
      <c r="P168" s="208"/>
      <c r="Q168" s="208"/>
      <c r="R168" s="208"/>
      <c r="S168" s="208"/>
      <c r="T168" s="208"/>
      <c r="U168" s="208"/>
    </row>
    <row r="169" spans="1:30" s="20" customFormat="1" ht="75" x14ac:dyDescent="0.3">
      <c r="A169" s="1" t="str">
        <f t="shared" si="6"/>
        <v>926</v>
      </c>
      <c r="B169" s="1" t="str">
        <f t="shared" si="7"/>
        <v>1 11</v>
      </c>
      <c r="C169" s="1" t="str">
        <f t="shared" si="8"/>
        <v>926 1 11</v>
      </c>
      <c r="D169" s="1"/>
      <c r="E169" s="1"/>
      <c r="F169" s="63" t="s">
        <v>258</v>
      </c>
      <c r="G169" s="101" t="s">
        <v>115</v>
      </c>
      <c r="H169" s="67" t="s">
        <v>113</v>
      </c>
      <c r="I169" s="226">
        <v>2046</v>
      </c>
      <c r="J169" s="227">
        <v>1584.1708000000001</v>
      </c>
      <c r="K169" s="226">
        <v>2046</v>
      </c>
      <c r="L169" s="226">
        <v>2117</v>
      </c>
      <c r="M169" s="226">
        <v>2117</v>
      </c>
      <c r="N169" s="226">
        <v>2117</v>
      </c>
      <c r="O169" s="164"/>
      <c r="P169" s="198"/>
      <c r="Q169" s="198"/>
      <c r="R169" s="198"/>
      <c r="S169" s="198"/>
      <c r="T169" s="198"/>
      <c r="U169" s="198"/>
      <c r="AD169" s="209"/>
    </row>
    <row r="170" spans="1:30" s="20" customFormat="1" ht="37.5" x14ac:dyDescent="0.3">
      <c r="A170" s="1" t="str">
        <f t="shared" si="6"/>
        <v>926</v>
      </c>
      <c r="B170" s="1" t="str">
        <f t="shared" si="7"/>
        <v>1 11</v>
      </c>
      <c r="C170" s="1" t="str">
        <f t="shared" si="8"/>
        <v>926 1 11</v>
      </c>
      <c r="D170" s="1"/>
      <c r="E170" s="1"/>
      <c r="F170" s="63" t="s">
        <v>259</v>
      </c>
      <c r="G170" s="101" t="s">
        <v>116</v>
      </c>
      <c r="H170" s="67" t="s">
        <v>113</v>
      </c>
      <c r="I170" s="226">
        <v>1895</v>
      </c>
      <c r="J170" s="227">
        <v>1448.00154</v>
      </c>
      <c r="K170" s="229">
        <v>1895</v>
      </c>
      <c r="L170" s="226">
        <v>3145</v>
      </c>
      <c r="M170" s="226">
        <v>3145</v>
      </c>
      <c r="N170" s="226">
        <v>3145</v>
      </c>
      <c r="O170" s="164"/>
      <c r="P170" s="210"/>
      <c r="Q170" s="210"/>
      <c r="R170" s="210"/>
      <c r="S170" s="210"/>
      <c r="T170" s="210"/>
      <c r="U170" s="210"/>
    </row>
    <row r="171" spans="1:30" s="20" customFormat="1" ht="56.25" x14ac:dyDescent="0.3">
      <c r="A171" s="1"/>
      <c r="B171" s="1"/>
      <c r="C171" s="1"/>
      <c r="D171" s="1"/>
      <c r="E171" s="1"/>
      <c r="F171" s="63" t="s">
        <v>260</v>
      </c>
      <c r="G171" s="101" t="s">
        <v>117</v>
      </c>
      <c r="H171" s="67" t="s">
        <v>113</v>
      </c>
      <c r="I171" s="226">
        <v>58</v>
      </c>
      <c r="J171" s="227">
        <v>39.42</v>
      </c>
      <c r="K171" s="229">
        <v>58</v>
      </c>
      <c r="L171" s="229">
        <v>58</v>
      </c>
      <c r="M171" s="229">
        <v>58</v>
      </c>
      <c r="N171" s="229">
        <v>58</v>
      </c>
      <c r="O171" s="164"/>
      <c r="P171" s="210"/>
      <c r="Q171" s="210"/>
      <c r="R171" s="210"/>
      <c r="S171" s="210"/>
      <c r="T171" s="210"/>
      <c r="U171" s="210"/>
    </row>
    <row r="172" spans="1:30" s="20" customFormat="1" ht="56.25" x14ac:dyDescent="0.3">
      <c r="A172" s="1"/>
      <c r="B172" s="1"/>
      <c r="C172" s="1"/>
      <c r="D172" s="1"/>
      <c r="E172" s="1"/>
      <c r="F172" s="63" t="s">
        <v>262</v>
      </c>
      <c r="G172" s="101" t="s">
        <v>93</v>
      </c>
      <c r="H172" s="67" t="s">
        <v>403</v>
      </c>
      <c r="I172" s="226">
        <v>15</v>
      </c>
      <c r="J172" s="227">
        <v>25</v>
      </c>
      <c r="K172" s="229">
        <v>25</v>
      </c>
      <c r="L172" s="226">
        <v>20</v>
      </c>
      <c r="M172" s="226">
        <v>20</v>
      </c>
      <c r="N172" s="226">
        <v>20</v>
      </c>
      <c r="O172" s="164"/>
      <c r="P172" s="210"/>
      <c r="Q172" s="210"/>
      <c r="R172" s="210"/>
      <c r="S172" s="210"/>
      <c r="T172" s="210"/>
      <c r="U172" s="210"/>
    </row>
    <row r="173" spans="1:30" s="20" customFormat="1" ht="75" x14ac:dyDescent="0.3">
      <c r="A173" s="1"/>
      <c r="B173" s="1"/>
      <c r="C173" s="1"/>
      <c r="D173" s="1"/>
      <c r="E173" s="1"/>
      <c r="F173" s="63" t="s">
        <v>795</v>
      </c>
      <c r="G173" s="101" t="s">
        <v>614</v>
      </c>
      <c r="H173" s="67" t="s">
        <v>796</v>
      </c>
      <c r="I173" s="226">
        <f>38</f>
        <v>38</v>
      </c>
      <c r="J173" s="227">
        <v>286.59588000000002</v>
      </c>
      <c r="K173" s="229">
        <v>302</v>
      </c>
      <c r="L173" s="226">
        <v>270</v>
      </c>
      <c r="M173" s="226">
        <v>304</v>
      </c>
      <c r="N173" s="226">
        <v>316</v>
      </c>
      <c r="O173" s="164"/>
      <c r="P173" s="210"/>
      <c r="Q173" s="210"/>
      <c r="R173" s="210"/>
      <c r="S173" s="210"/>
      <c r="T173" s="210"/>
      <c r="U173" s="210"/>
    </row>
    <row r="174" spans="1:30" s="20" customFormat="1" ht="112.5" x14ac:dyDescent="0.3">
      <c r="A174" s="1"/>
      <c r="B174" s="1"/>
      <c r="C174" s="1"/>
      <c r="D174" s="1"/>
      <c r="E174" s="1"/>
      <c r="F174" s="63" t="s">
        <v>797</v>
      </c>
      <c r="G174" s="101" t="s">
        <v>615</v>
      </c>
      <c r="H174" s="67" t="s">
        <v>796</v>
      </c>
      <c r="I174" s="226">
        <f>135</f>
        <v>135</v>
      </c>
      <c r="J174" s="227">
        <v>483.01038999999997</v>
      </c>
      <c r="K174" s="229">
        <v>469</v>
      </c>
      <c r="L174" s="226">
        <v>290</v>
      </c>
      <c r="M174" s="226">
        <v>341</v>
      </c>
      <c r="N174" s="226">
        <v>135</v>
      </c>
      <c r="O174" s="164"/>
      <c r="P174" s="210"/>
      <c r="Q174" s="210"/>
      <c r="R174" s="210"/>
      <c r="S174" s="210"/>
      <c r="T174" s="210"/>
      <c r="U174" s="210"/>
    </row>
    <row r="175" spans="1:30" s="20" customFormat="1" ht="75" x14ac:dyDescent="0.3">
      <c r="A175" s="1"/>
      <c r="B175" s="1"/>
      <c r="C175" s="1"/>
      <c r="D175" s="1"/>
      <c r="E175" s="1"/>
      <c r="F175" s="63" t="s">
        <v>798</v>
      </c>
      <c r="G175" s="101" t="s">
        <v>617</v>
      </c>
      <c r="H175" s="67" t="s">
        <v>796</v>
      </c>
      <c r="I175" s="226">
        <f>322</f>
        <v>322</v>
      </c>
      <c r="J175" s="227">
        <v>221.47318999999999</v>
      </c>
      <c r="K175" s="229">
        <v>245</v>
      </c>
      <c r="L175" s="226">
        <v>207</v>
      </c>
      <c r="M175" s="226">
        <v>233</v>
      </c>
      <c r="N175" s="226">
        <v>244</v>
      </c>
      <c r="O175" s="164"/>
      <c r="P175" s="210"/>
      <c r="Q175" s="210"/>
      <c r="R175" s="210"/>
      <c r="S175" s="210"/>
      <c r="T175" s="210"/>
      <c r="U175" s="210"/>
    </row>
    <row r="176" spans="1:30" s="20" customFormat="1" ht="93.75" x14ac:dyDescent="0.3">
      <c r="A176" s="1"/>
      <c r="B176" s="1"/>
      <c r="C176" s="1"/>
      <c r="D176" s="1"/>
      <c r="E176" s="1"/>
      <c r="F176" s="63" t="s">
        <v>799</v>
      </c>
      <c r="G176" s="101" t="s">
        <v>619</v>
      </c>
      <c r="H176" s="67" t="s">
        <v>796</v>
      </c>
      <c r="I176" s="226">
        <f>4</f>
        <v>4</v>
      </c>
      <c r="J176" s="227">
        <v>76.750339999999994</v>
      </c>
      <c r="K176" s="229">
        <v>86</v>
      </c>
      <c r="L176" s="226">
        <v>64</v>
      </c>
      <c r="M176" s="226">
        <v>72</v>
      </c>
      <c r="N176" s="226">
        <v>75</v>
      </c>
      <c r="O176" s="164"/>
      <c r="P176" s="210"/>
      <c r="Q176" s="210"/>
      <c r="R176" s="210"/>
      <c r="S176" s="210"/>
      <c r="T176" s="210"/>
      <c r="U176" s="210"/>
    </row>
    <row r="177" spans="1:21" s="20" customFormat="1" ht="93.75" x14ac:dyDescent="0.3">
      <c r="A177" s="1"/>
      <c r="B177" s="1"/>
      <c r="C177" s="1"/>
      <c r="D177" s="1"/>
      <c r="E177" s="1"/>
      <c r="F177" s="63" t="s">
        <v>800</v>
      </c>
      <c r="G177" s="101" t="s">
        <v>620</v>
      </c>
      <c r="H177" s="67" t="s">
        <v>796</v>
      </c>
      <c r="I177" s="226">
        <f>3</f>
        <v>3</v>
      </c>
      <c r="J177" s="227">
        <v>20.482030000000002</v>
      </c>
      <c r="K177" s="229">
        <v>21</v>
      </c>
      <c r="L177" s="226">
        <v>17</v>
      </c>
      <c r="M177" s="226">
        <v>14</v>
      </c>
      <c r="N177" s="226">
        <v>17</v>
      </c>
      <c r="O177" s="164"/>
      <c r="P177" s="210"/>
      <c r="Q177" s="210"/>
      <c r="R177" s="210"/>
      <c r="S177" s="210"/>
      <c r="T177" s="210"/>
      <c r="U177" s="210"/>
    </row>
    <row r="178" spans="1:21" s="20" customFormat="1" ht="93.75" x14ac:dyDescent="0.3">
      <c r="A178" s="1"/>
      <c r="B178" s="1"/>
      <c r="C178" s="1"/>
      <c r="D178" s="1"/>
      <c r="E178" s="1"/>
      <c r="F178" s="63" t="s">
        <v>1059</v>
      </c>
      <c r="G178" s="101" t="s">
        <v>1060</v>
      </c>
      <c r="H178" s="67" t="s">
        <v>796</v>
      </c>
      <c r="I178" s="226"/>
      <c r="J178" s="227"/>
      <c r="K178" s="229">
        <v>1</v>
      </c>
      <c r="L178" s="226">
        <v>2</v>
      </c>
      <c r="M178" s="226">
        <v>2</v>
      </c>
      <c r="N178" s="226">
        <v>1</v>
      </c>
      <c r="O178" s="164"/>
      <c r="P178" s="210"/>
      <c r="Q178" s="210"/>
      <c r="R178" s="210"/>
      <c r="S178" s="210"/>
      <c r="T178" s="210"/>
      <c r="U178" s="210"/>
    </row>
    <row r="179" spans="1:21" s="20" customFormat="1" ht="75" x14ac:dyDescent="0.3">
      <c r="A179" s="1"/>
      <c r="B179" s="1"/>
      <c r="C179" s="1"/>
      <c r="D179" s="1"/>
      <c r="E179" s="1"/>
      <c r="F179" s="63" t="s">
        <v>801</v>
      </c>
      <c r="G179" s="101" t="s">
        <v>621</v>
      </c>
      <c r="H179" s="67" t="s">
        <v>796</v>
      </c>
      <c r="I179" s="226">
        <f>4</f>
        <v>4</v>
      </c>
      <c r="J179" s="227">
        <v>15.8</v>
      </c>
      <c r="K179" s="229">
        <v>17</v>
      </c>
      <c r="L179" s="226">
        <v>14</v>
      </c>
      <c r="M179" s="226">
        <v>14</v>
      </c>
      <c r="N179" s="226">
        <v>15</v>
      </c>
      <c r="O179" s="164"/>
      <c r="P179" s="210"/>
      <c r="Q179" s="210"/>
      <c r="R179" s="210"/>
      <c r="S179" s="210"/>
      <c r="T179" s="210"/>
      <c r="U179" s="210"/>
    </row>
    <row r="180" spans="1:21" s="20" customFormat="1" ht="75" x14ac:dyDescent="0.3">
      <c r="A180" s="1"/>
      <c r="B180" s="1"/>
      <c r="C180" s="1"/>
      <c r="D180" s="1"/>
      <c r="E180" s="1"/>
      <c r="F180" s="63" t="s">
        <v>802</v>
      </c>
      <c r="G180" s="101" t="s">
        <v>622</v>
      </c>
      <c r="H180" s="67" t="s">
        <v>796</v>
      </c>
      <c r="I180" s="226">
        <f>7</f>
        <v>7</v>
      </c>
      <c r="J180" s="227">
        <v>47.321019999999997</v>
      </c>
      <c r="K180" s="229">
        <v>47.320999999999998</v>
      </c>
      <c r="L180" s="226">
        <v>31</v>
      </c>
      <c r="M180" s="226">
        <v>35</v>
      </c>
      <c r="N180" s="226">
        <v>37</v>
      </c>
      <c r="O180" s="164"/>
      <c r="P180" s="210"/>
      <c r="Q180" s="210"/>
      <c r="R180" s="210"/>
      <c r="S180" s="210"/>
      <c r="T180" s="210"/>
      <c r="U180" s="210"/>
    </row>
    <row r="181" spans="1:21" s="20" customFormat="1" ht="93.75" x14ac:dyDescent="0.3">
      <c r="A181" s="1"/>
      <c r="B181" s="1"/>
      <c r="C181" s="1"/>
      <c r="D181" s="1"/>
      <c r="E181" s="1"/>
      <c r="F181" s="63" t="s">
        <v>803</v>
      </c>
      <c r="G181" s="101" t="s">
        <v>623</v>
      </c>
      <c r="H181" s="67" t="s">
        <v>796</v>
      </c>
      <c r="I181" s="226">
        <f>1018</f>
        <v>1018</v>
      </c>
      <c r="J181" s="227">
        <v>1978.3328200000001</v>
      </c>
      <c r="K181" s="229">
        <v>2020</v>
      </c>
      <c r="L181" s="226">
        <v>1769</v>
      </c>
      <c r="M181" s="226">
        <v>1847</v>
      </c>
      <c r="N181" s="226">
        <v>1922</v>
      </c>
      <c r="O181" s="164"/>
      <c r="P181" s="210"/>
      <c r="Q181" s="210"/>
      <c r="R181" s="210"/>
      <c r="S181" s="210"/>
      <c r="T181" s="210"/>
      <c r="U181" s="210"/>
    </row>
    <row r="182" spans="1:21" s="20" customFormat="1" ht="112.5" x14ac:dyDescent="0.3">
      <c r="A182" s="1"/>
      <c r="B182" s="1"/>
      <c r="C182" s="1"/>
      <c r="D182" s="1"/>
      <c r="E182" s="1"/>
      <c r="F182" s="63" t="s">
        <v>804</v>
      </c>
      <c r="G182" s="101" t="s">
        <v>624</v>
      </c>
      <c r="H182" s="67" t="s">
        <v>796</v>
      </c>
      <c r="I182" s="226">
        <f>16</f>
        <v>16</v>
      </c>
      <c r="J182" s="227">
        <v>73.266940000000005</v>
      </c>
      <c r="K182" s="229">
        <v>73.266999999999996</v>
      </c>
      <c r="L182" s="226">
        <v>3</v>
      </c>
      <c r="M182" s="226">
        <v>3</v>
      </c>
      <c r="N182" s="226">
        <v>4</v>
      </c>
      <c r="O182" s="164"/>
      <c r="P182" s="210"/>
      <c r="Q182" s="210"/>
      <c r="R182" s="210"/>
      <c r="S182" s="210"/>
      <c r="T182" s="210"/>
      <c r="U182" s="210"/>
    </row>
    <row r="183" spans="1:21" s="20" customFormat="1" ht="93.75" x14ac:dyDescent="0.3">
      <c r="A183" s="1"/>
      <c r="B183" s="1"/>
      <c r="C183" s="1"/>
      <c r="D183" s="1"/>
      <c r="E183" s="1"/>
      <c r="F183" s="63" t="s">
        <v>1061</v>
      </c>
      <c r="G183" s="101" t="s">
        <v>1062</v>
      </c>
      <c r="H183" s="67" t="s">
        <v>796</v>
      </c>
      <c r="I183" s="226">
        <v>0</v>
      </c>
      <c r="J183" s="227">
        <v>2.15</v>
      </c>
      <c r="K183" s="229">
        <v>3</v>
      </c>
      <c r="L183" s="226">
        <v>3</v>
      </c>
      <c r="M183" s="226">
        <v>3</v>
      </c>
      <c r="N183" s="226">
        <v>4</v>
      </c>
      <c r="O183" s="164"/>
      <c r="P183" s="210"/>
      <c r="Q183" s="210"/>
      <c r="R183" s="210"/>
      <c r="S183" s="210"/>
      <c r="T183" s="210"/>
      <c r="U183" s="210"/>
    </row>
    <row r="184" spans="1:21" s="20" customFormat="1" ht="93.75" x14ac:dyDescent="0.3">
      <c r="A184" s="1"/>
      <c r="B184" s="1"/>
      <c r="C184" s="1"/>
      <c r="D184" s="1"/>
      <c r="E184" s="1"/>
      <c r="F184" s="63" t="s">
        <v>805</v>
      </c>
      <c r="G184" s="101" t="s">
        <v>625</v>
      </c>
      <c r="H184" s="67" t="s">
        <v>796</v>
      </c>
      <c r="I184" s="226">
        <f>38</f>
        <v>38</v>
      </c>
      <c r="J184" s="227">
        <v>115.08602</v>
      </c>
      <c r="K184" s="229">
        <v>116</v>
      </c>
      <c r="L184" s="226">
        <v>97</v>
      </c>
      <c r="M184" s="226">
        <v>109</v>
      </c>
      <c r="N184" s="226">
        <v>113</v>
      </c>
      <c r="O184" s="164"/>
      <c r="P184" s="210"/>
      <c r="Q184" s="210"/>
      <c r="R184" s="210"/>
      <c r="S184" s="210"/>
      <c r="T184" s="210"/>
      <c r="U184" s="210"/>
    </row>
    <row r="185" spans="1:21" s="20" customFormat="1" ht="75" x14ac:dyDescent="0.3">
      <c r="A185" s="1"/>
      <c r="B185" s="1"/>
      <c r="C185" s="1"/>
      <c r="D185" s="1"/>
      <c r="E185" s="1"/>
      <c r="F185" s="63" t="s">
        <v>806</v>
      </c>
      <c r="G185" s="101" t="s">
        <v>626</v>
      </c>
      <c r="H185" s="67" t="s">
        <v>796</v>
      </c>
      <c r="I185" s="226">
        <f>550</f>
        <v>550</v>
      </c>
      <c r="J185" s="227">
        <v>1511.71585</v>
      </c>
      <c r="K185" s="229">
        <v>1518.96</v>
      </c>
      <c r="L185" s="226">
        <v>1189</v>
      </c>
      <c r="M185" s="226">
        <v>1338</v>
      </c>
      <c r="N185" s="226">
        <v>1392</v>
      </c>
      <c r="O185" s="164"/>
      <c r="P185" s="210"/>
      <c r="Q185" s="210"/>
      <c r="R185" s="210"/>
      <c r="S185" s="210"/>
      <c r="T185" s="210"/>
      <c r="U185" s="210"/>
    </row>
    <row r="186" spans="1:21" s="20" customFormat="1" ht="93.75" x14ac:dyDescent="0.3">
      <c r="A186" s="1"/>
      <c r="B186" s="1"/>
      <c r="C186" s="1"/>
      <c r="D186" s="1"/>
      <c r="E186" s="1"/>
      <c r="F186" s="63" t="s">
        <v>807</v>
      </c>
      <c r="G186" s="101" t="s">
        <v>627</v>
      </c>
      <c r="H186" s="67" t="s">
        <v>796</v>
      </c>
      <c r="I186" s="226">
        <f>125</f>
        <v>125</v>
      </c>
      <c r="J186" s="227">
        <v>775.06772999999998</v>
      </c>
      <c r="K186" s="229">
        <v>780</v>
      </c>
      <c r="L186" s="226">
        <v>622</v>
      </c>
      <c r="M186" s="226">
        <v>699</v>
      </c>
      <c r="N186" s="226">
        <v>728</v>
      </c>
      <c r="O186" s="164"/>
      <c r="P186" s="210"/>
      <c r="Q186" s="210"/>
      <c r="R186" s="210"/>
      <c r="S186" s="210"/>
      <c r="T186" s="210"/>
      <c r="U186" s="210"/>
    </row>
    <row r="187" spans="1:21" s="20" customFormat="1" ht="37.5" x14ac:dyDescent="0.3">
      <c r="A187" s="1"/>
      <c r="B187" s="1"/>
      <c r="C187" s="1"/>
      <c r="D187" s="1"/>
      <c r="E187" s="1"/>
      <c r="F187" s="63" t="s">
        <v>1063</v>
      </c>
      <c r="G187" s="101" t="s">
        <v>630</v>
      </c>
      <c r="H187" s="67" t="s">
        <v>796</v>
      </c>
      <c r="I187" s="226">
        <v>0</v>
      </c>
      <c r="J187" s="227">
        <v>11.56427</v>
      </c>
      <c r="K187" s="229"/>
      <c r="L187" s="226"/>
      <c r="M187" s="226"/>
      <c r="N187" s="226"/>
      <c r="O187" s="164"/>
      <c r="P187" s="210"/>
      <c r="Q187" s="210"/>
      <c r="R187" s="210"/>
      <c r="S187" s="210"/>
      <c r="T187" s="210"/>
      <c r="U187" s="210"/>
    </row>
    <row r="188" spans="1:21" s="20" customFormat="1" ht="75" x14ac:dyDescent="0.3">
      <c r="A188" s="1"/>
      <c r="B188" s="1"/>
      <c r="C188" s="1"/>
      <c r="D188" s="1"/>
      <c r="E188" s="1"/>
      <c r="F188" s="63" t="s">
        <v>1064</v>
      </c>
      <c r="G188" s="101" t="s">
        <v>369</v>
      </c>
      <c r="H188" s="67" t="s">
        <v>1065</v>
      </c>
      <c r="I188" s="226">
        <v>0</v>
      </c>
      <c r="J188" s="227">
        <v>3</v>
      </c>
      <c r="K188" s="229">
        <v>3</v>
      </c>
      <c r="L188" s="226"/>
      <c r="M188" s="226"/>
      <c r="N188" s="226"/>
      <c r="O188" s="164"/>
      <c r="P188" s="210"/>
      <c r="Q188" s="210"/>
      <c r="R188" s="210"/>
      <c r="S188" s="210"/>
      <c r="T188" s="210"/>
      <c r="U188" s="210"/>
    </row>
    <row r="189" spans="1:21" s="20" customFormat="1" ht="37.5" x14ac:dyDescent="0.3">
      <c r="A189" s="1"/>
      <c r="B189" s="1"/>
      <c r="C189" s="1"/>
      <c r="D189" s="1"/>
      <c r="E189" s="1"/>
      <c r="F189" s="63" t="s">
        <v>1066</v>
      </c>
      <c r="G189" s="101" t="s">
        <v>630</v>
      </c>
      <c r="H189" s="67" t="s">
        <v>1065</v>
      </c>
      <c r="I189" s="226">
        <v>0</v>
      </c>
      <c r="J189" s="227">
        <v>9.9991099999999999</v>
      </c>
      <c r="K189" s="229"/>
      <c r="L189" s="226"/>
      <c r="M189" s="226"/>
      <c r="N189" s="226"/>
      <c r="O189" s="164"/>
      <c r="P189" s="210"/>
      <c r="Q189" s="210"/>
      <c r="R189" s="210"/>
      <c r="S189" s="210"/>
      <c r="T189" s="210"/>
      <c r="U189" s="210"/>
    </row>
    <row r="190" spans="1:21" s="20" customFormat="1" ht="56.25" x14ac:dyDescent="0.3">
      <c r="A190" s="1"/>
      <c r="B190" s="1"/>
      <c r="C190" s="1"/>
      <c r="D190" s="1"/>
      <c r="E190" s="1"/>
      <c r="F190" s="63" t="s">
        <v>808</v>
      </c>
      <c r="G190" s="101" t="s">
        <v>628</v>
      </c>
      <c r="H190" s="67" t="s">
        <v>809</v>
      </c>
      <c r="I190" s="226">
        <v>0</v>
      </c>
      <c r="J190" s="227">
        <v>1E-3</v>
      </c>
      <c r="K190" s="229"/>
      <c r="L190" s="226"/>
      <c r="M190" s="226"/>
      <c r="N190" s="226"/>
      <c r="O190" s="164"/>
      <c r="P190" s="210"/>
      <c r="Q190" s="210"/>
      <c r="R190" s="210"/>
      <c r="S190" s="210"/>
      <c r="T190" s="210"/>
      <c r="U190" s="210"/>
    </row>
    <row r="191" spans="1:21" s="20" customFormat="1" ht="37.5" customHeight="1" x14ac:dyDescent="0.3">
      <c r="A191" s="1" t="str">
        <f t="shared" ref="A191:A237" si="9">LEFT(C191,3)</f>
        <v>920</v>
      </c>
      <c r="B191" s="1" t="str">
        <f t="shared" ref="B191:B237" si="10">RIGHT(C191,4)</f>
        <v>2 02</v>
      </c>
      <c r="C191" s="1" t="str">
        <f t="shared" ref="C191:C237" si="11">LEFT(F191,8)</f>
        <v>920 2 02</v>
      </c>
      <c r="D191" s="1" t="str">
        <f>RIGHT(E191,2)</f>
        <v>15</v>
      </c>
      <c r="E191" s="1" t="str">
        <f>LEFT(F191,11)</f>
        <v>920 2 02 15</v>
      </c>
      <c r="F191" s="65" t="s">
        <v>464</v>
      </c>
      <c r="G191" s="66" t="s">
        <v>131</v>
      </c>
      <c r="H191" s="67" t="s">
        <v>110</v>
      </c>
      <c r="I191" s="230">
        <v>18625857.600000001</v>
      </c>
      <c r="J191" s="231">
        <v>13969800</v>
      </c>
      <c r="K191" s="226">
        <v>18625857.600000001</v>
      </c>
      <c r="L191" s="232">
        <v>20302184.800000001</v>
      </c>
      <c r="M191" s="233">
        <v>20302184.800000001</v>
      </c>
      <c r="N191" s="233">
        <v>20302184.800000001</v>
      </c>
      <c r="O191" s="216"/>
      <c r="P191" s="217"/>
      <c r="Q191" s="217"/>
      <c r="R191" s="217"/>
      <c r="S191" s="217"/>
      <c r="T191" s="217"/>
      <c r="U191" s="217"/>
    </row>
    <row r="192" spans="1:21" s="20" customFormat="1" ht="37.5" customHeight="1" x14ac:dyDescent="0.3">
      <c r="A192" s="1" t="str">
        <f t="shared" si="9"/>
        <v>920</v>
      </c>
      <c r="B192" s="1" t="str">
        <f t="shared" si="10"/>
        <v>2 02</v>
      </c>
      <c r="C192" s="1" t="str">
        <f t="shared" si="11"/>
        <v>920 2 02</v>
      </c>
      <c r="D192" s="1" t="str">
        <f t="shared" ref="D192:D265" si="12">RIGHT(E192,2)</f>
        <v>15</v>
      </c>
      <c r="E192" s="1" t="str">
        <f t="shared" ref="E192:E265" si="13">LEFT(F192,11)</f>
        <v>920 2 02 15</v>
      </c>
      <c r="F192" s="65" t="s">
        <v>465</v>
      </c>
      <c r="G192" s="66" t="s">
        <v>282</v>
      </c>
      <c r="H192" s="67" t="s">
        <v>110</v>
      </c>
      <c r="I192" s="230">
        <v>1500000</v>
      </c>
      <c r="J192" s="231">
        <v>1500000</v>
      </c>
      <c r="K192" s="226">
        <v>1500000</v>
      </c>
      <c r="L192" s="234"/>
      <c r="M192" s="235"/>
      <c r="N192" s="235"/>
      <c r="O192" s="218"/>
      <c r="P192" s="219"/>
      <c r="Q192" s="219"/>
      <c r="R192" s="219"/>
      <c r="S192" s="219"/>
      <c r="T192" s="219"/>
      <c r="U192" s="219"/>
    </row>
    <row r="193" spans="1:21" s="20" customFormat="1" ht="56.25" customHeight="1" x14ac:dyDescent="0.3">
      <c r="A193" s="1" t="str">
        <f t="shared" si="9"/>
        <v>920</v>
      </c>
      <c r="B193" s="1" t="str">
        <f t="shared" si="10"/>
        <v>2 02</v>
      </c>
      <c r="C193" s="1" t="str">
        <f t="shared" si="11"/>
        <v>920 2 02</v>
      </c>
      <c r="D193" s="1" t="str">
        <f t="shared" si="12"/>
        <v>15</v>
      </c>
      <c r="E193" s="1" t="str">
        <f t="shared" si="13"/>
        <v>920 2 02 15</v>
      </c>
      <c r="F193" s="65" t="s">
        <v>466</v>
      </c>
      <c r="G193" s="66" t="s">
        <v>283</v>
      </c>
      <c r="H193" s="67" t="s">
        <v>110</v>
      </c>
      <c r="I193" s="230">
        <v>1039262</v>
      </c>
      <c r="J193" s="231">
        <v>779445</v>
      </c>
      <c r="K193" s="226">
        <v>1039262</v>
      </c>
      <c r="L193" s="236">
        <f>1039262+600000</f>
        <v>1639262</v>
      </c>
      <c r="M193" s="231">
        <v>1039262</v>
      </c>
      <c r="N193" s="231">
        <v>1039262</v>
      </c>
      <c r="O193" s="168"/>
    </row>
    <row r="194" spans="1:21" s="20" customFormat="1" ht="56.25" hidden="1" customHeight="1" x14ac:dyDescent="0.3">
      <c r="A194" s="1" t="str">
        <f t="shared" si="9"/>
        <v>920</v>
      </c>
      <c r="B194" s="1" t="str">
        <f t="shared" si="10"/>
        <v>2 02</v>
      </c>
      <c r="C194" s="1" t="str">
        <f t="shared" si="11"/>
        <v>920 2 02</v>
      </c>
      <c r="D194" s="1" t="str">
        <f t="shared" si="12"/>
        <v>15</v>
      </c>
      <c r="E194" s="1" t="str">
        <f t="shared" si="13"/>
        <v>920 2 02 15</v>
      </c>
      <c r="F194" s="201" t="s">
        <v>467</v>
      </c>
      <c r="G194" s="202" t="s">
        <v>284</v>
      </c>
      <c r="H194" s="203" t="s">
        <v>110</v>
      </c>
      <c r="I194" s="237"/>
      <c r="J194" s="238"/>
      <c r="K194" s="239"/>
      <c r="L194" s="237"/>
      <c r="M194" s="237"/>
      <c r="N194" s="237"/>
      <c r="O194" s="168"/>
    </row>
    <row r="195" spans="1:21" s="20" customFormat="1" ht="56.25" customHeight="1" x14ac:dyDescent="0.3">
      <c r="A195" s="1" t="str">
        <f t="shared" si="9"/>
        <v>920</v>
      </c>
      <c r="B195" s="1" t="str">
        <f t="shared" si="10"/>
        <v>2 02</v>
      </c>
      <c r="C195" s="1" t="str">
        <f t="shared" si="11"/>
        <v>920 2 02</v>
      </c>
      <c r="D195" s="1"/>
      <c r="E195" s="1"/>
      <c r="F195" s="65" t="s">
        <v>949</v>
      </c>
      <c r="G195" s="66" t="s">
        <v>950</v>
      </c>
      <c r="H195" s="67" t="s">
        <v>110</v>
      </c>
      <c r="I195" s="230">
        <v>201482.8</v>
      </c>
      <c r="J195" s="231">
        <v>201482</v>
      </c>
      <c r="K195" s="226">
        <v>201482.8</v>
      </c>
      <c r="L195" s="237"/>
      <c r="M195" s="237"/>
      <c r="N195" s="237"/>
      <c r="O195" s="168"/>
    </row>
    <row r="196" spans="1:21" s="20" customFormat="1" ht="96" hidden="1" customHeight="1" x14ac:dyDescent="0.3">
      <c r="A196" s="1" t="str">
        <f t="shared" si="9"/>
        <v>920</v>
      </c>
      <c r="B196" s="1" t="str">
        <f t="shared" si="10"/>
        <v>2 02</v>
      </c>
      <c r="C196" s="1" t="str">
        <f t="shared" si="11"/>
        <v>920 2 02</v>
      </c>
      <c r="D196" s="1"/>
      <c r="E196" s="1"/>
      <c r="F196" s="65" t="s">
        <v>873</v>
      </c>
      <c r="G196" s="66" t="s">
        <v>842</v>
      </c>
      <c r="H196" s="67" t="s">
        <v>110</v>
      </c>
      <c r="I196" s="230"/>
      <c r="J196" s="230"/>
      <c r="K196" s="226"/>
      <c r="L196" s="230"/>
      <c r="M196" s="230"/>
      <c r="N196" s="230"/>
      <c r="O196" s="168"/>
    </row>
    <row r="197" spans="1:21" s="20" customFormat="1" ht="93.75" hidden="1" customHeight="1" x14ac:dyDescent="0.3">
      <c r="A197" s="1" t="str">
        <f t="shared" si="9"/>
        <v>920</v>
      </c>
      <c r="B197" s="1" t="str">
        <f t="shared" si="10"/>
        <v>2 02</v>
      </c>
      <c r="C197" s="1" t="str">
        <f t="shared" si="11"/>
        <v>920 2 02</v>
      </c>
      <c r="D197" s="1"/>
      <c r="E197" s="1"/>
      <c r="F197" s="201" t="s">
        <v>872</v>
      </c>
      <c r="G197" s="202" t="s">
        <v>632</v>
      </c>
      <c r="H197" s="67" t="s">
        <v>110</v>
      </c>
      <c r="I197" s="237"/>
      <c r="J197" s="237"/>
      <c r="K197" s="239"/>
      <c r="L197" s="237"/>
      <c r="M197" s="237"/>
      <c r="N197" s="237"/>
      <c r="O197" s="168"/>
    </row>
    <row r="198" spans="1:21" s="20" customFormat="1" ht="112.5" hidden="1" customHeight="1" x14ac:dyDescent="0.3">
      <c r="A198" s="1" t="str">
        <f t="shared" si="9"/>
        <v>920</v>
      </c>
      <c r="B198" s="1" t="str">
        <f t="shared" si="10"/>
        <v>2 02</v>
      </c>
      <c r="C198" s="1" t="str">
        <f t="shared" si="11"/>
        <v>920 2 02</v>
      </c>
      <c r="D198" s="1"/>
      <c r="E198" s="1"/>
      <c r="F198" s="201" t="s">
        <v>871</v>
      </c>
      <c r="G198" s="202" t="s">
        <v>633</v>
      </c>
      <c r="H198" s="67" t="s">
        <v>110</v>
      </c>
      <c r="I198" s="237"/>
      <c r="J198" s="237"/>
      <c r="K198" s="239"/>
      <c r="L198" s="237"/>
      <c r="M198" s="237"/>
      <c r="N198" s="237"/>
      <c r="O198" s="168"/>
    </row>
    <row r="199" spans="1:21" s="20" customFormat="1" ht="112.5" customHeight="1" x14ac:dyDescent="0.3">
      <c r="A199" s="1"/>
      <c r="B199" s="1"/>
      <c r="C199" s="1"/>
      <c r="D199" s="1"/>
      <c r="E199" s="1"/>
      <c r="F199" s="254" t="s">
        <v>1069</v>
      </c>
      <c r="G199" s="255" t="s">
        <v>1068</v>
      </c>
      <c r="H199" s="67" t="s">
        <v>110</v>
      </c>
      <c r="I199" s="237"/>
      <c r="J199" s="237"/>
      <c r="K199" s="239"/>
      <c r="L199" s="253">
        <v>36280.9</v>
      </c>
      <c r="M199" s="237"/>
      <c r="N199" s="237"/>
      <c r="O199" s="168"/>
    </row>
    <row r="200" spans="1:21" s="20" customFormat="1" ht="112.5" customHeight="1" x14ac:dyDescent="0.3">
      <c r="A200" s="1"/>
      <c r="B200" s="1"/>
      <c r="C200" s="1"/>
      <c r="D200" s="1"/>
      <c r="E200" s="1"/>
      <c r="F200" s="65" t="s">
        <v>1067</v>
      </c>
      <c r="G200" s="66" t="s">
        <v>1068</v>
      </c>
      <c r="H200" s="67" t="s">
        <v>110</v>
      </c>
      <c r="I200" s="237"/>
      <c r="J200" s="237"/>
      <c r="K200" s="239"/>
      <c r="L200" s="226">
        <v>36280.9</v>
      </c>
      <c r="M200" s="237"/>
      <c r="N200" s="237"/>
      <c r="O200" s="168"/>
    </row>
    <row r="201" spans="1:21" s="223" customFormat="1" ht="37.5" customHeight="1" x14ac:dyDescent="0.3">
      <c r="A201" s="1" t="str">
        <f t="shared" si="9"/>
        <v>920</v>
      </c>
      <c r="B201" s="1" t="str">
        <f t="shared" si="10"/>
        <v>2 02</v>
      </c>
      <c r="C201" s="1" t="str">
        <f t="shared" si="11"/>
        <v>920 2 02</v>
      </c>
      <c r="D201" s="220"/>
      <c r="E201" s="220"/>
      <c r="F201" s="65" t="s">
        <v>883</v>
      </c>
      <c r="G201" s="66" t="s">
        <v>882</v>
      </c>
      <c r="H201" s="104" t="s">
        <v>110</v>
      </c>
      <c r="I201" s="230"/>
      <c r="J201" s="230"/>
      <c r="K201" s="230"/>
      <c r="L201" s="230">
        <v>530335.5</v>
      </c>
      <c r="M201" s="230">
        <v>567742.80000000005</v>
      </c>
      <c r="N201" s="230">
        <v>586868.6</v>
      </c>
      <c r="O201" s="221"/>
      <c r="P201" s="222"/>
      <c r="Q201" s="222"/>
      <c r="R201" s="222"/>
      <c r="S201" s="222"/>
      <c r="T201" s="222"/>
      <c r="U201" s="222"/>
    </row>
    <row r="202" spans="1:21" s="20" customFormat="1" ht="60" customHeight="1" x14ac:dyDescent="0.3">
      <c r="A202" s="1" t="str">
        <f t="shared" si="9"/>
        <v>920</v>
      </c>
      <c r="B202" s="1" t="str">
        <f t="shared" si="10"/>
        <v>2 02</v>
      </c>
      <c r="C202" s="1" t="str">
        <f t="shared" si="11"/>
        <v>920 2 02</v>
      </c>
      <c r="D202" s="1"/>
      <c r="E202" s="1"/>
      <c r="F202" s="65" t="s">
        <v>915</v>
      </c>
      <c r="G202" s="66" t="s">
        <v>884</v>
      </c>
      <c r="H202" s="104" t="s">
        <v>110</v>
      </c>
      <c r="I202" s="230">
        <v>68959.399999999994</v>
      </c>
      <c r="J202" s="231">
        <v>34307.301500000001</v>
      </c>
      <c r="K202" s="226">
        <v>68959.399999999994</v>
      </c>
      <c r="L202" s="231"/>
      <c r="M202" s="235"/>
      <c r="N202" s="235"/>
      <c r="O202" s="171"/>
      <c r="P202" s="224"/>
      <c r="Q202" s="224"/>
      <c r="R202" s="224"/>
      <c r="S202" s="224"/>
      <c r="T202" s="224"/>
      <c r="U202" s="224"/>
    </row>
    <row r="203" spans="1:21" s="20" customFormat="1" ht="75" x14ac:dyDescent="0.3">
      <c r="A203" s="1" t="str">
        <f t="shared" si="9"/>
        <v>920</v>
      </c>
      <c r="B203" s="1" t="str">
        <f t="shared" si="10"/>
        <v>2 02</v>
      </c>
      <c r="C203" s="1" t="str">
        <f t="shared" si="11"/>
        <v>920 2 02</v>
      </c>
      <c r="D203" s="1" t="str">
        <f t="shared" si="12"/>
        <v>25</v>
      </c>
      <c r="E203" s="1" t="str">
        <f t="shared" si="13"/>
        <v>920 2 02 25</v>
      </c>
      <c r="F203" s="65" t="s">
        <v>470</v>
      </c>
      <c r="G203" s="66" t="s">
        <v>838</v>
      </c>
      <c r="H203" s="104" t="s">
        <v>110</v>
      </c>
      <c r="I203" s="230">
        <v>2978.3</v>
      </c>
      <c r="J203" s="231">
        <v>2978.3</v>
      </c>
      <c r="K203" s="226">
        <v>2978.3</v>
      </c>
      <c r="L203" s="231">
        <v>3068.6</v>
      </c>
      <c r="M203" s="235">
        <v>3068.6</v>
      </c>
      <c r="N203" s="235">
        <v>3565.7</v>
      </c>
      <c r="O203" s="171"/>
      <c r="S203" s="224"/>
      <c r="T203" s="224"/>
      <c r="U203" s="224"/>
    </row>
    <row r="204" spans="1:21" s="20" customFormat="1" ht="73.5" customHeight="1" x14ac:dyDescent="0.3">
      <c r="A204" s="1" t="str">
        <f t="shared" si="9"/>
        <v>920</v>
      </c>
      <c r="B204" s="1" t="str">
        <f t="shared" si="10"/>
        <v>2 02</v>
      </c>
      <c r="C204" s="1" t="str">
        <f t="shared" si="11"/>
        <v>920 2 02</v>
      </c>
      <c r="D204" s="1" t="str">
        <f>RIGHT(E204,2)</f>
        <v>25</v>
      </c>
      <c r="E204" s="1" t="str">
        <f>LEFT(F204,11)</f>
        <v>920 2 02 25</v>
      </c>
      <c r="F204" s="65" t="s">
        <v>471</v>
      </c>
      <c r="G204" s="66" t="s">
        <v>136</v>
      </c>
      <c r="H204" s="104" t="s">
        <v>110</v>
      </c>
      <c r="I204" s="230">
        <v>548177.19999999995</v>
      </c>
      <c r="J204" s="231">
        <v>323281.59954999998</v>
      </c>
      <c r="K204" s="226">
        <v>548177.19999999995</v>
      </c>
      <c r="L204" s="235">
        <v>263014.90000000002</v>
      </c>
      <c r="M204" s="230">
        <v>263014.90000000002</v>
      </c>
      <c r="N204" s="230">
        <v>263014.90000000002</v>
      </c>
      <c r="O204" s="168"/>
    </row>
    <row r="205" spans="1:21" s="20" customFormat="1" ht="56.25" x14ac:dyDescent="0.3">
      <c r="A205" s="1" t="str">
        <f t="shared" si="9"/>
        <v>920</v>
      </c>
      <c r="B205" s="1" t="str">
        <f t="shared" si="10"/>
        <v>2 02</v>
      </c>
      <c r="C205" s="1" t="str">
        <f t="shared" si="11"/>
        <v>920 2 02</v>
      </c>
      <c r="D205" s="1"/>
      <c r="E205" s="1"/>
      <c r="F205" s="65" t="s">
        <v>870</v>
      </c>
      <c r="G205" s="66" t="s">
        <v>635</v>
      </c>
      <c r="H205" s="104" t="s">
        <v>110</v>
      </c>
      <c r="I205" s="230">
        <v>457468.8</v>
      </c>
      <c r="J205" s="231">
        <v>450028.39850000001</v>
      </c>
      <c r="K205" s="226">
        <v>457468.8</v>
      </c>
      <c r="L205" s="230">
        <v>896149.6</v>
      </c>
      <c r="M205" s="230">
        <v>995607.4</v>
      </c>
      <c r="N205" s="230">
        <v>1051418.8</v>
      </c>
      <c r="O205" s="172"/>
    </row>
    <row r="206" spans="1:21" s="20" customFormat="1" ht="85.9" customHeight="1" x14ac:dyDescent="0.3">
      <c r="A206" s="1" t="str">
        <f t="shared" si="9"/>
        <v>920</v>
      </c>
      <c r="B206" s="1" t="str">
        <f t="shared" si="10"/>
        <v>2 02</v>
      </c>
      <c r="C206" s="1" t="str">
        <f t="shared" si="11"/>
        <v>920 2 02</v>
      </c>
      <c r="D206" s="1" t="str">
        <f>RIGHT(E206,2)</f>
        <v>25</v>
      </c>
      <c r="E206" s="1" t="str">
        <f>LEFT(F206,11)</f>
        <v>920 2 02 25</v>
      </c>
      <c r="F206" s="65" t="s">
        <v>916</v>
      </c>
      <c r="G206" s="66" t="s">
        <v>885</v>
      </c>
      <c r="H206" s="67" t="s">
        <v>110</v>
      </c>
      <c r="I206" s="230">
        <v>118.8</v>
      </c>
      <c r="J206" s="235">
        <v>0</v>
      </c>
      <c r="K206" s="226">
        <v>0</v>
      </c>
      <c r="L206" s="235">
        <v>89.1</v>
      </c>
      <c r="M206" s="235">
        <v>99</v>
      </c>
      <c r="N206" s="230">
        <v>108.9</v>
      </c>
      <c r="O206" s="172"/>
    </row>
    <row r="207" spans="1:21" s="20" customFormat="1" ht="75" customHeight="1" x14ac:dyDescent="0.3">
      <c r="A207" s="1" t="str">
        <f t="shared" si="9"/>
        <v>920</v>
      </c>
      <c r="B207" s="1" t="str">
        <f t="shared" si="10"/>
        <v>2 02</v>
      </c>
      <c r="C207" s="1" t="str">
        <f t="shared" si="11"/>
        <v>920 2 02</v>
      </c>
      <c r="D207" s="1" t="str">
        <f>RIGHT(E207,2)</f>
        <v>25</v>
      </c>
      <c r="E207" s="1" t="str">
        <f>LEFT(F207,11)</f>
        <v>920 2 02 25</v>
      </c>
      <c r="F207" s="65" t="s">
        <v>472</v>
      </c>
      <c r="G207" s="66" t="s">
        <v>839</v>
      </c>
      <c r="H207" s="67" t="s">
        <v>110</v>
      </c>
      <c r="I207" s="230">
        <v>31502</v>
      </c>
      <c r="J207" s="231">
        <v>30914.48731</v>
      </c>
      <c r="K207" s="226">
        <v>31502</v>
      </c>
      <c r="L207" s="231">
        <v>23818.6</v>
      </c>
      <c r="M207" s="235">
        <v>23367.4</v>
      </c>
      <c r="N207" s="235">
        <v>26400.6</v>
      </c>
      <c r="O207" s="171"/>
    </row>
    <row r="208" spans="1:21" s="20" customFormat="1" ht="66" customHeight="1" x14ac:dyDescent="0.3">
      <c r="A208" s="1" t="str">
        <f t="shared" si="9"/>
        <v>920</v>
      </c>
      <c r="B208" s="1" t="str">
        <f t="shared" si="10"/>
        <v>2 02</v>
      </c>
      <c r="C208" s="1" t="str">
        <f t="shared" si="11"/>
        <v>920 2 02</v>
      </c>
      <c r="D208" s="1"/>
      <c r="E208" s="1"/>
      <c r="F208" s="65" t="s">
        <v>917</v>
      </c>
      <c r="G208" s="66" t="s">
        <v>406</v>
      </c>
      <c r="H208" s="67" t="s">
        <v>110</v>
      </c>
      <c r="I208" s="230">
        <v>71159.199999999997</v>
      </c>
      <c r="J208" s="231">
        <v>27193.65912</v>
      </c>
      <c r="K208" s="226">
        <v>71159.199999999997</v>
      </c>
      <c r="L208" s="231">
        <v>32225.3</v>
      </c>
      <c r="M208" s="235">
        <v>22599.599999999999</v>
      </c>
      <c r="N208" s="235">
        <v>24883.599999999999</v>
      </c>
      <c r="O208" s="171"/>
    </row>
    <row r="209" spans="1:15" s="20" customFormat="1" ht="124.5" customHeight="1" x14ac:dyDescent="0.3">
      <c r="A209" s="1" t="str">
        <f t="shared" si="9"/>
        <v>920</v>
      </c>
      <c r="B209" s="1" t="str">
        <f t="shared" si="10"/>
        <v>2 02</v>
      </c>
      <c r="C209" s="1" t="str">
        <f t="shared" si="11"/>
        <v>920 2 02</v>
      </c>
      <c r="D209" s="1" t="str">
        <f>RIGHT(E209,2)</f>
        <v>25</v>
      </c>
      <c r="E209" s="1" t="str">
        <f>LEFT(F209,11)</f>
        <v>920 2 02 25</v>
      </c>
      <c r="F209" s="65" t="s">
        <v>918</v>
      </c>
      <c r="G209" s="66" t="s">
        <v>886</v>
      </c>
      <c r="H209" s="67" t="s">
        <v>110</v>
      </c>
      <c r="I209" s="230"/>
      <c r="J209" s="231"/>
      <c r="K209" s="226"/>
      <c r="L209" s="230"/>
      <c r="M209" s="230">
        <v>34052.199999999997</v>
      </c>
      <c r="N209" s="230">
        <v>152025.5</v>
      </c>
      <c r="O209" s="172"/>
    </row>
    <row r="210" spans="1:15" s="20" customFormat="1" ht="71.25" customHeight="1" x14ac:dyDescent="0.3">
      <c r="A210" s="1" t="str">
        <f t="shared" si="9"/>
        <v>920</v>
      </c>
      <c r="B210" s="1" t="str">
        <f t="shared" si="10"/>
        <v>2 02</v>
      </c>
      <c r="C210" s="1" t="str">
        <f t="shared" si="11"/>
        <v>920 2 02</v>
      </c>
      <c r="D210" s="1" t="str">
        <f>RIGHT(E210,2)</f>
        <v>25</v>
      </c>
      <c r="E210" s="1" t="str">
        <f>LEFT(F210,11)</f>
        <v>920 2 02 25</v>
      </c>
      <c r="F210" s="65" t="s">
        <v>919</v>
      </c>
      <c r="G210" s="204" t="s">
        <v>887</v>
      </c>
      <c r="H210" s="67" t="s">
        <v>110</v>
      </c>
      <c r="I210" s="230"/>
      <c r="J210" s="231"/>
      <c r="K210" s="226"/>
      <c r="L210" s="235">
        <v>76318.100000000006</v>
      </c>
      <c r="M210" s="235">
        <v>578633.69999999995</v>
      </c>
      <c r="N210" s="230">
        <v>1006317.6</v>
      </c>
      <c r="O210" s="172"/>
    </row>
    <row r="211" spans="1:15" s="20" customFormat="1" ht="123" customHeight="1" x14ac:dyDescent="0.3">
      <c r="A211" s="1" t="str">
        <f t="shared" si="9"/>
        <v>920</v>
      </c>
      <c r="B211" s="1" t="str">
        <f t="shared" si="10"/>
        <v>2 02</v>
      </c>
      <c r="C211" s="1" t="str">
        <f t="shared" si="11"/>
        <v>920 2 02</v>
      </c>
      <c r="D211" s="1" t="str">
        <f t="shared" si="12"/>
        <v>25</v>
      </c>
      <c r="E211" s="1" t="str">
        <f t="shared" si="13"/>
        <v>920 2 02 25</v>
      </c>
      <c r="F211" s="68" t="s">
        <v>920</v>
      </c>
      <c r="G211" s="204" t="s">
        <v>888</v>
      </c>
      <c r="H211" s="67" t="s">
        <v>110</v>
      </c>
      <c r="I211" s="230">
        <v>23760</v>
      </c>
      <c r="J211" s="231">
        <v>13860</v>
      </c>
      <c r="K211" s="226">
        <v>23760</v>
      </c>
      <c r="L211" s="235">
        <v>53460</v>
      </c>
      <c r="M211" s="235">
        <v>53460</v>
      </c>
      <c r="N211" s="230">
        <v>53460</v>
      </c>
      <c r="O211" s="172"/>
    </row>
    <row r="212" spans="1:15" s="20" customFormat="1" ht="76.5" customHeight="1" x14ac:dyDescent="0.3">
      <c r="A212" s="1" t="str">
        <f t="shared" si="9"/>
        <v>920</v>
      </c>
      <c r="B212" s="1" t="str">
        <f t="shared" si="10"/>
        <v>2 02</v>
      </c>
      <c r="C212" s="1" t="str">
        <f t="shared" si="11"/>
        <v>920 2 02</v>
      </c>
      <c r="D212" s="1" t="str">
        <f t="shared" si="12"/>
        <v>25</v>
      </c>
      <c r="E212" s="1" t="str">
        <f t="shared" si="13"/>
        <v>920 2 02 25</v>
      </c>
      <c r="F212" s="65" t="s">
        <v>832</v>
      </c>
      <c r="G212" s="204" t="s">
        <v>889</v>
      </c>
      <c r="H212" s="67" t="s">
        <v>110</v>
      </c>
      <c r="I212" s="230"/>
      <c r="J212" s="231"/>
      <c r="K212" s="226"/>
      <c r="L212" s="235"/>
      <c r="M212" s="230">
        <v>229300.8</v>
      </c>
      <c r="N212" s="230">
        <v>95669.2</v>
      </c>
      <c r="O212" s="168"/>
    </row>
    <row r="213" spans="1:15" s="20" customFormat="1" ht="87.75" customHeight="1" x14ac:dyDescent="0.3">
      <c r="A213" s="1" t="str">
        <f t="shared" si="9"/>
        <v>920</v>
      </c>
      <c r="B213" s="1" t="str">
        <f t="shared" si="10"/>
        <v>2 02</v>
      </c>
      <c r="C213" s="1" t="str">
        <f t="shared" si="11"/>
        <v>920 2 02</v>
      </c>
      <c r="D213" s="1" t="str">
        <f>RIGHT(E213,2)</f>
        <v>25</v>
      </c>
      <c r="E213" s="1" t="str">
        <f>LEFT(F213,11)</f>
        <v>920 2 02 25</v>
      </c>
      <c r="F213" s="68" t="s">
        <v>502</v>
      </c>
      <c r="G213" s="204" t="s">
        <v>890</v>
      </c>
      <c r="H213" s="67" t="s">
        <v>110</v>
      </c>
      <c r="I213" s="230">
        <v>38826.199999999997</v>
      </c>
      <c r="J213" s="231">
        <v>7679.0023600000004</v>
      </c>
      <c r="K213" s="226">
        <v>38826.199999999997</v>
      </c>
      <c r="L213" s="230">
        <v>37273.4</v>
      </c>
      <c r="M213" s="230">
        <v>37267.699999999997</v>
      </c>
      <c r="N213" s="230"/>
      <c r="O213" s="168"/>
    </row>
    <row r="214" spans="1:15" s="20" customFormat="1" ht="51" customHeight="1" x14ac:dyDescent="0.3">
      <c r="A214" s="1" t="str">
        <f t="shared" si="9"/>
        <v>920</v>
      </c>
      <c r="B214" s="1" t="str">
        <f t="shared" si="10"/>
        <v>2 02</v>
      </c>
      <c r="C214" s="1" t="str">
        <f t="shared" si="11"/>
        <v>920 2 02</v>
      </c>
      <c r="D214" s="1"/>
      <c r="E214" s="1"/>
      <c r="F214" s="68" t="s">
        <v>844</v>
      </c>
      <c r="G214" s="204" t="s">
        <v>636</v>
      </c>
      <c r="H214" s="67" t="s">
        <v>110</v>
      </c>
      <c r="I214" s="230">
        <v>21828.1</v>
      </c>
      <c r="J214" s="231">
        <v>0</v>
      </c>
      <c r="K214" s="226">
        <v>21828.1</v>
      </c>
      <c r="L214" s="235">
        <v>21229.8</v>
      </c>
      <c r="M214" s="230">
        <v>21143.5</v>
      </c>
      <c r="N214" s="230">
        <v>62693.3</v>
      </c>
      <c r="O214" s="168"/>
    </row>
    <row r="215" spans="1:15" s="20" customFormat="1" ht="60.75" customHeight="1" x14ac:dyDescent="0.3">
      <c r="A215" s="1" t="str">
        <f t="shared" si="9"/>
        <v>920</v>
      </c>
      <c r="B215" s="1" t="str">
        <f t="shared" si="10"/>
        <v>2 02</v>
      </c>
      <c r="C215" s="1" t="str">
        <f t="shared" si="11"/>
        <v>920 2 02</v>
      </c>
      <c r="D215" s="1" t="str">
        <f t="shared" ref="D215:D223" si="14">RIGHT(E215,2)</f>
        <v>25</v>
      </c>
      <c r="E215" s="1" t="str">
        <f t="shared" ref="E215:E223" si="15">LEFT(F215,11)</f>
        <v>920 2 02 25</v>
      </c>
      <c r="F215" s="65" t="s">
        <v>921</v>
      </c>
      <c r="G215" s="204" t="s">
        <v>891</v>
      </c>
      <c r="H215" s="67" t="s">
        <v>110</v>
      </c>
      <c r="I215" s="230"/>
      <c r="J215" s="231"/>
      <c r="K215" s="226"/>
      <c r="L215" s="230"/>
      <c r="M215" s="230"/>
      <c r="N215" s="230">
        <v>22066</v>
      </c>
      <c r="O215" s="168"/>
    </row>
    <row r="216" spans="1:15" s="20" customFormat="1" ht="67.5" customHeight="1" x14ac:dyDescent="0.3">
      <c r="A216" s="1" t="str">
        <f t="shared" si="9"/>
        <v>920</v>
      </c>
      <c r="B216" s="1" t="str">
        <f t="shared" si="10"/>
        <v>2 02</v>
      </c>
      <c r="C216" s="1" t="str">
        <f t="shared" si="11"/>
        <v>920 2 02</v>
      </c>
      <c r="D216" s="1" t="str">
        <f t="shared" si="14"/>
        <v>25</v>
      </c>
      <c r="E216" s="1" t="str">
        <f t="shared" si="15"/>
        <v>920 2 02 25</v>
      </c>
      <c r="F216" s="65" t="s">
        <v>507</v>
      </c>
      <c r="G216" s="204" t="s">
        <v>843</v>
      </c>
      <c r="H216" s="67" t="s">
        <v>110</v>
      </c>
      <c r="I216" s="230">
        <v>14564.5</v>
      </c>
      <c r="J216" s="231">
        <v>3407.7984999999999</v>
      </c>
      <c r="K216" s="226">
        <v>14564.5</v>
      </c>
      <c r="L216" s="230">
        <v>7870.3</v>
      </c>
      <c r="M216" s="230"/>
      <c r="N216" s="230"/>
      <c r="O216" s="172"/>
    </row>
    <row r="217" spans="1:15" s="20" customFormat="1" ht="51.75" customHeight="1" x14ac:dyDescent="0.3">
      <c r="A217" s="1" t="str">
        <f t="shared" si="9"/>
        <v>920</v>
      </c>
      <c r="B217" s="1" t="str">
        <f t="shared" si="10"/>
        <v>2 02</v>
      </c>
      <c r="C217" s="1" t="str">
        <f t="shared" si="11"/>
        <v>920 2 02</v>
      </c>
      <c r="D217" s="1" t="str">
        <f t="shared" si="14"/>
        <v>25</v>
      </c>
      <c r="E217" s="1" t="str">
        <f t="shared" si="15"/>
        <v>920 2 02 25</v>
      </c>
      <c r="F217" s="68" t="s">
        <v>922</v>
      </c>
      <c r="G217" s="204" t="s">
        <v>892</v>
      </c>
      <c r="H217" s="67" t="s">
        <v>110</v>
      </c>
      <c r="I217" s="230"/>
      <c r="J217" s="231"/>
      <c r="K217" s="226"/>
      <c r="L217" s="235"/>
      <c r="M217" s="235">
        <v>195173.4</v>
      </c>
      <c r="N217" s="230"/>
      <c r="O217" s="172"/>
    </row>
    <row r="218" spans="1:15" s="20" customFormat="1" ht="66" customHeight="1" x14ac:dyDescent="0.3">
      <c r="A218" s="1" t="str">
        <f t="shared" si="9"/>
        <v>920</v>
      </c>
      <c r="B218" s="1" t="str">
        <f t="shared" si="10"/>
        <v>2 02</v>
      </c>
      <c r="C218" s="1" t="str">
        <f t="shared" si="11"/>
        <v>920 2 02</v>
      </c>
      <c r="D218" s="1" t="str">
        <f t="shared" si="14"/>
        <v>25</v>
      </c>
      <c r="E218" s="1" t="str">
        <f t="shared" si="15"/>
        <v>920 2 02 25</v>
      </c>
      <c r="F218" s="65" t="s">
        <v>923</v>
      </c>
      <c r="G218" s="204" t="s">
        <v>893</v>
      </c>
      <c r="H218" s="67" t="s">
        <v>110</v>
      </c>
      <c r="I218" s="230"/>
      <c r="J218" s="231"/>
      <c r="K218" s="226"/>
      <c r="L218" s="235"/>
      <c r="M218" s="235"/>
      <c r="N218" s="230">
        <v>12055.2</v>
      </c>
      <c r="O218" s="172"/>
    </row>
    <row r="219" spans="1:15" s="20" customFormat="1" ht="64.5" customHeight="1" x14ac:dyDescent="0.3">
      <c r="A219" s="1" t="str">
        <f t="shared" si="9"/>
        <v>920</v>
      </c>
      <c r="B219" s="1" t="str">
        <f t="shared" si="10"/>
        <v>2 02</v>
      </c>
      <c r="C219" s="1" t="str">
        <f t="shared" si="11"/>
        <v>920 2 02</v>
      </c>
      <c r="D219" s="1" t="str">
        <f t="shared" si="14"/>
        <v>25</v>
      </c>
      <c r="E219" s="1" t="str">
        <f t="shared" si="15"/>
        <v>920 2 02 25</v>
      </c>
      <c r="F219" s="68" t="s">
        <v>924</v>
      </c>
      <c r="G219" s="204" t="s">
        <v>894</v>
      </c>
      <c r="H219" s="67" t="s">
        <v>110</v>
      </c>
      <c r="I219" s="230"/>
      <c r="J219" s="231"/>
      <c r="K219" s="226"/>
      <c r="L219" s="230"/>
      <c r="M219" s="230"/>
      <c r="N219" s="230">
        <v>38714.800000000003</v>
      </c>
      <c r="O219" s="168"/>
    </row>
    <row r="220" spans="1:15" s="20" customFormat="1" ht="56.25" customHeight="1" x14ac:dyDescent="0.3">
      <c r="A220" s="1" t="str">
        <f t="shared" si="9"/>
        <v>920</v>
      </c>
      <c r="B220" s="1" t="str">
        <f t="shared" si="10"/>
        <v>2 02</v>
      </c>
      <c r="C220" s="1" t="str">
        <f t="shared" si="11"/>
        <v>920 2 02</v>
      </c>
      <c r="D220" s="1" t="str">
        <f t="shared" si="14"/>
        <v>25</v>
      </c>
      <c r="E220" s="1" t="str">
        <f t="shared" si="15"/>
        <v>920 2 02 25</v>
      </c>
      <c r="F220" s="65" t="s">
        <v>925</v>
      </c>
      <c r="G220" s="204" t="s">
        <v>845</v>
      </c>
      <c r="H220" s="67" t="s">
        <v>110</v>
      </c>
      <c r="I220" s="230">
        <v>7485.7</v>
      </c>
      <c r="J220" s="231">
        <v>4082.8495200000002</v>
      </c>
      <c r="K220" s="226">
        <v>7485.7</v>
      </c>
      <c r="L220" s="230">
        <v>7247.8</v>
      </c>
      <c r="M220" s="230">
        <v>7247.8</v>
      </c>
      <c r="N220" s="230">
        <v>7247.8</v>
      </c>
      <c r="O220" s="172"/>
    </row>
    <row r="221" spans="1:15" s="20" customFormat="1" ht="60.75" customHeight="1" x14ac:dyDescent="0.3">
      <c r="A221" s="1" t="str">
        <f t="shared" si="9"/>
        <v>920</v>
      </c>
      <c r="B221" s="1" t="str">
        <f t="shared" si="10"/>
        <v>2 02</v>
      </c>
      <c r="C221" s="1" t="str">
        <f t="shared" si="11"/>
        <v>920 2 02</v>
      </c>
      <c r="D221" s="1" t="str">
        <f t="shared" si="14"/>
        <v>25</v>
      </c>
      <c r="E221" s="1" t="str">
        <f t="shared" si="15"/>
        <v>920 2 02 25</v>
      </c>
      <c r="F221" s="65" t="s">
        <v>289</v>
      </c>
      <c r="G221" s="204" t="s">
        <v>895</v>
      </c>
      <c r="H221" s="67" t="s">
        <v>110</v>
      </c>
      <c r="I221" s="230">
        <v>11213.5</v>
      </c>
      <c r="J221" s="231">
        <v>10888.8987</v>
      </c>
      <c r="K221" s="226">
        <v>11213.5</v>
      </c>
      <c r="L221" s="235">
        <v>11522.4</v>
      </c>
      <c r="M221" s="230">
        <v>11522.4</v>
      </c>
      <c r="N221" s="230">
        <v>11522.4</v>
      </c>
      <c r="O221" s="172"/>
    </row>
    <row r="222" spans="1:15" s="20" customFormat="1" ht="64.5" customHeight="1" x14ac:dyDescent="0.3">
      <c r="A222" s="1" t="str">
        <f t="shared" si="9"/>
        <v>920</v>
      </c>
      <c r="B222" s="1" t="str">
        <f t="shared" si="10"/>
        <v>2 02</v>
      </c>
      <c r="C222" s="1" t="str">
        <f t="shared" si="11"/>
        <v>920 2 02</v>
      </c>
      <c r="D222" s="1" t="str">
        <f t="shared" si="14"/>
        <v>25</v>
      </c>
      <c r="E222" s="1" t="str">
        <f t="shared" si="15"/>
        <v>920 2 02 25</v>
      </c>
      <c r="F222" s="65" t="s">
        <v>926</v>
      </c>
      <c r="G222" s="204" t="s">
        <v>896</v>
      </c>
      <c r="H222" s="67" t="s">
        <v>110</v>
      </c>
      <c r="I222" s="230"/>
      <c r="J222" s="231"/>
      <c r="K222" s="226"/>
      <c r="L222" s="230">
        <v>67448.2</v>
      </c>
      <c r="M222" s="230">
        <v>154803.9</v>
      </c>
      <c r="N222" s="230"/>
      <c r="O222" s="172"/>
    </row>
    <row r="223" spans="1:15" s="20" customFormat="1" ht="54.75" customHeight="1" x14ac:dyDescent="0.3">
      <c r="A223" s="1" t="str">
        <f t="shared" si="9"/>
        <v>920</v>
      </c>
      <c r="B223" s="1" t="str">
        <f t="shared" si="10"/>
        <v>2 02</v>
      </c>
      <c r="C223" s="1" t="str">
        <f t="shared" si="11"/>
        <v>920 2 02</v>
      </c>
      <c r="D223" s="1" t="str">
        <f t="shared" si="14"/>
        <v>25</v>
      </c>
      <c r="E223" s="1" t="str">
        <f t="shared" si="15"/>
        <v>920 2 02 25</v>
      </c>
      <c r="F223" s="68" t="s">
        <v>927</v>
      </c>
      <c r="G223" s="204" t="s">
        <v>897</v>
      </c>
      <c r="H223" s="67" t="s">
        <v>110</v>
      </c>
      <c r="I223" s="230">
        <v>11581.7</v>
      </c>
      <c r="J223" s="231">
        <v>6940.9168600000003</v>
      </c>
      <c r="K223" s="226">
        <v>11581.7</v>
      </c>
      <c r="L223" s="230"/>
      <c r="M223" s="230"/>
      <c r="N223" s="230"/>
      <c r="O223" s="172"/>
    </row>
    <row r="224" spans="1:15" s="20" customFormat="1" ht="45" customHeight="1" x14ac:dyDescent="0.3">
      <c r="A224" s="1" t="str">
        <f t="shared" si="9"/>
        <v>920</v>
      </c>
      <c r="B224" s="1" t="str">
        <f t="shared" si="10"/>
        <v>2 02</v>
      </c>
      <c r="C224" s="1" t="str">
        <f t="shared" si="11"/>
        <v>920 2 02</v>
      </c>
      <c r="D224" s="1" t="str">
        <f t="shared" si="12"/>
        <v>25</v>
      </c>
      <c r="E224" s="1" t="str">
        <f t="shared" si="13"/>
        <v>920 2 02 25</v>
      </c>
      <c r="F224" s="68" t="s">
        <v>291</v>
      </c>
      <c r="G224" s="204" t="s">
        <v>846</v>
      </c>
      <c r="H224" s="67" t="s">
        <v>110</v>
      </c>
      <c r="I224" s="230">
        <v>24538.5</v>
      </c>
      <c r="J224" s="231">
        <v>4506.0849200000002</v>
      </c>
      <c r="K224" s="226">
        <v>24538.5</v>
      </c>
      <c r="L224" s="230">
        <v>6522</v>
      </c>
      <c r="M224" s="230">
        <v>6512.3</v>
      </c>
      <c r="N224" s="230"/>
      <c r="O224" s="172"/>
    </row>
    <row r="225" spans="1:15" s="20" customFormat="1" ht="60.75" customHeight="1" x14ac:dyDescent="0.3">
      <c r="A225" s="1" t="str">
        <f t="shared" si="9"/>
        <v>920</v>
      </c>
      <c r="B225" s="1" t="str">
        <f t="shared" si="10"/>
        <v>2 02</v>
      </c>
      <c r="C225" s="1" t="str">
        <f t="shared" si="11"/>
        <v>920 2 02</v>
      </c>
      <c r="D225" s="1" t="str">
        <f>RIGHT(E225,2)</f>
        <v>25</v>
      </c>
      <c r="E225" s="1" t="str">
        <f>LEFT(F225,11)</f>
        <v>920 2 02 25</v>
      </c>
      <c r="F225" s="68" t="s">
        <v>293</v>
      </c>
      <c r="G225" s="204" t="s">
        <v>294</v>
      </c>
      <c r="H225" s="67" t="s">
        <v>110</v>
      </c>
      <c r="I225" s="230">
        <v>5281</v>
      </c>
      <c r="J225" s="231">
        <v>5281</v>
      </c>
      <c r="K225" s="226">
        <v>5281</v>
      </c>
      <c r="L225" s="230">
        <v>8898.6</v>
      </c>
      <c r="M225" s="230">
        <v>9508.4</v>
      </c>
      <c r="N225" s="230">
        <v>11091</v>
      </c>
      <c r="O225" s="172"/>
    </row>
    <row r="226" spans="1:15" s="20" customFormat="1" ht="76.5" customHeight="1" x14ac:dyDescent="0.3">
      <c r="A226" s="1" t="str">
        <f t="shared" si="9"/>
        <v>920</v>
      </c>
      <c r="B226" s="1" t="str">
        <f t="shared" si="10"/>
        <v>2 02</v>
      </c>
      <c r="C226" s="1" t="str">
        <f t="shared" si="11"/>
        <v>920 2 02</v>
      </c>
      <c r="D226" s="1"/>
      <c r="E226" s="1"/>
      <c r="F226" s="65" t="s">
        <v>504</v>
      </c>
      <c r="G226" s="204" t="s">
        <v>898</v>
      </c>
      <c r="H226" s="67" t="s">
        <v>110</v>
      </c>
      <c r="I226" s="230"/>
      <c r="J226" s="231"/>
      <c r="K226" s="226"/>
      <c r="L226" s="230"/>
      <c r="M226" s="230">
        <v>226386.4</v>
      </c>
      <c r="N226" s="230"/>
      <c r="O226" s="168"/>
    </row>
    <row r="227" spans="1:15" s="20" customFormat="1" ht="78.75" customHeight="1" x14ac:dyDescent="0.3">
      <c r="A227" s="1" t="str">
        <f t="shared" si="9"/>
        <v>920</v>
      </c>
      <c r="B227" s="1" t="str">
        <f t="shared" si="10"/>
        <v>2 02</v>
      </c>
      <c r="C227" s="1" t="str">
        <f t="shared" si="11"/>
        <v>920 2 02</v>
      </c>
      <c r="D227" s="1"/>
      <c r="E227" s="1"/>
      <c r="F227" s="65" t="s">
        <v>505</v>
      </c>
      <c r="G227" s="204" t="s">
        <v>928</v>
      </c>
      <c r="H227" s="67" t="s">
        <v>110</v>
      </c>
      <c r="I227" s="230">
        <v>271656.09999999998</v>
      </c>
      <c r="J227" s="231">
        <v>153433.75933</v>
      </c>
      <c r="K227" s="226">
        <v>271656.09999999998</v>
      </c>
      <c r="L227" s="230"/>
      <c r="M227" s="230"/>
      <c r="N227" s="230"/>
      <c r="O227" s="168"/>
    </row>
    <row r="228" spans="1:15" s="20" customFormat="1" ht="68.25" customHeight="1" x14ac:dyDescent="0.3">
      <c r="A228" s="1" t="str">
        <f t="shared" si="9"/>
        <v>920</v>
      </c>
      <c r="B228" s="1" t="str">
        <f t="shared" si="10"/>
        <v>2 02</v>
      </c>
      <c r="C228" s="1" t="str">
        <f t="shared" si="11"/>
        <v>920 2 02</v>
      </c>
      <c r="D228" s="1" t="str">
        <f>RIGHT(E228,2)</f>
        <v>25</v>
      </c>
      <c r="E228" s="1" t="str">
        <f>LEFT(F228,11)</f>
        <v>920 2 02 25</v>
      </c>
      <c r="F228" s="65" t="s">
        <v>929</v>
      </c>
      <c r="G228" s="204" t="s">
        <v>899</v>
      </c>
      <c r="H228" s="67" t="s">
        <v>110</v>
      </c>
      <c r="I228" s="230">
        <v>153617.60000000001</v>
      </c>
      <c r="J228" s="230">
        <v>57741.768790000002</v>
      </c>
      <c r="K228" s="226">
        <v>153617.60000000001</v>
      </c>
      <c r="L228" s="235"/>
      <c r="M228" s="230"/>
      <c r="N228" s="230"/>
      <c r="O228" s="168"/>
    </row>
    <row r="229" spans="1:15" s="20" customFormat="1" ht="48" customHeight="1" x14ac:dyDescent="0.3">
      <c r="A229" s="1" t="str">
        <f t="shared" si="9"/>
        <v>920</v>
      </c>
      <c r="B229" s="1" t="str">
        <f t="shared" si="10"/>
        <v>2 02</v>
      </c>
      <c r="C229" s="1" t="str">
        <f t="shared" si="11"/>
        <v>920 2 02</v>
      </c>
      <c r="D229" s="1"/>
      <c r="E229" s="1"/>
      <c r="F229" s="65" t="s">
        <v>506</v>
      </c>
      <c r="G229" s="204" t="s">
        <v>847</v>
      </c>
      <c r="H229" s="67" t="s">
        <v>110</v>
      </c>
      <c r="I229" s="230">
        <v>177175.5</v>
      </c>
      <c r="J229" s="231">
        <v>108961.70782</v>
      </c>
      <c r="K229" s="226">
        <f>177175.5-13610.2+13610.2</f>
        <v>177175.5</v>
      </c>
      <c r="L229" s="235">
        <v>481124.6</v>
      </c>
      <c r="M229" s="235">
        <v>581646.30000000005</v>
      </c>
      <c r="N229" s="235">
        <v>378119.9</v>
      </c>
      <c r="O229" s="173"/>
    </row>
    <row r="230" spans="1:15" s="20" customFormat="1" ht="65.25" customHeight="1" x14ac:dyDescent="0.3">
      <c r="A230" s="1" t="str">
        <f t="shared" si="9"/>
        <v>920</v>
      </c>
      <c r="B230" s="1" t="str">
        <f t="shared" si="10"/>
        <v>2 02</v>
      </c>
      <c r="C230" s="1" t="str">
        <f t="shared" si="11"/>
        <v>920 2 02</v>
      </c>
      <c r="D230" s="1"/>
      <c r="E230" s="1"/>
      <c r="F230" s="65" t="s">
        <v>869</v>
      </c>
      <c r="G230" s="204" t="s">
        <v>900</v>
      </c>
      <c r="H230" s="67" t="s">
        <v>110</v>
      </c>
      <c r="I230" s="230"/>
      <c r="J230" s="231"/>
      <c r="K230" s="226"/>
      <c r="L230" s="235">
        <v>41297.5</v>
      </c>
      <c r="M230" s="230"/>
      <c r="N230" s="230"/>
      <c r="O230" s="172"/>
    </row>
    <row r="231" spans="1:15" s="20" customFormat="1" ht="150.75" customHeight="1" x14ac:dyDescent="0.3">
      <c r="A231" s="1" t="str">
        <f t="shared" si="9"/>
        <v>920</v>
      </c>
      <c r="B231" s="1" t="str">
        <f t="shared" si="10"/>
        <v>2 02</v>
      </c>
      <c r="C231" s="1" t="str">
        <f t="shared" si="11"/>
        <v>920 2 02</v>
      </c>
      <c r="D231" s="1"/>
      <c r="E231" s="1"/>
      <c r="F231" s="65" t="s">
        <v>840</v>
      </c>
      <c r="G231" s="204" t="s">
        <v>637</v>
      </c>
      <c r="H231" s="67" t="s">
        <v>110</v>
      </c>
      <c r="I231" s="230">
        <v>8551.6</v>
      </c>
      <c r="J231" s="231">
        <v>0</v>
      </c>
      <c r="K231" s="226">
        <v>8551.6</v>
      </c>
      <c r="L231" s="235">
        <v>7330</v>
      </c>
      <c r="M231" s="235">
        <v>6108.3</v>
      </c>
      <c r="N231" s="235"/>
      <c r="O231" s="173"/>
    </row>
    <row r="232" spans="1:15" s="20" customFormat="1" ht="75" customHeight="1" x14ac:dyDescent="0.3">
      <c r="A232" s="1" t="str">
        <f t="shared" si="9"/>
        <v>920</v>
      </c>
      <c r="B232" s="1" t="str">
        <f t="shared" si="10"/>
        <v>2 02</v>
      </c>
      <c r="C232" s="1" t="str">
        <f t="shared" si="11"/>
        <v>920 2 02</v>
      </c>
      <c r="D232" s="1" t="str">
        <f t="shared" si="12"/>
        <v>25</v>
      </c>
      <c r="E232" s="1" t="str">
        <f t="shared" si="13"/>
        <v>920 2 02 25</v>
      </c>
      <c r="F232" s="65" t="s">
        <v>841</v>
      </c>
      <c r="G232" s="204" t="s">
        <v>638</v>
      </c>
      <c r="H232" s="67" t="s">
        <v>110</v>
      </c>
      <c r="I232" s="230">
        <v>50424.6</v>
      </c>
      <c r="J232" s="231">
        <v>37328.270729999997</v>
      </c>
      <c r="K232" s="226">
        <v>50424.6</v>
      </c>
      <c r="L232" s="235"/>
      <c r="M232" s="230"/>
      <c r="N232" s="230"/>
      <c r="O232" s="172"/>
    </row>
    <row r="233" spans="1:15" s="20" customFormat="1" ht="79.5" customHeight="1" x14ac:dyDescent="0.3">
      <c r="A233" s="1" t="str">
        <f t="shared" si="9"/>
        <v>920</v>
      </c>
      <c r="B233" s="1" t="str">
        <f t="shared" si="10"/>
        <v>2 02</v>
      </c>
      <c r="C233" s="1" t="str">
        <f t="shared" si="11"/>
        <v>920 2 02</v>
      </c>
      <c r="D233" s="1"/>
      <c r="E233" s="1"/>
      <c r="F233" s="65" t="s">
        <v>543</v>
      </c>
      <c r="G233" s="204" t="s">
        <v>848</v>
      </c>
      <c r="H233" s="67" t="s">
        <v>110</v>
      </c>
      <c r="I233" s="230"/>
      <c r="J233" s="231"/>
      <c r="K233" s="226"/>
      <c r="L233" s="235">
        <v>17820</v>
      </c>
      <c r="M233" s="230">
        <v>7920</v>
      </c>
      <c r="N233" s="230">
        <v>12870</v>
      </c>
      <c r="O233" s="172"/>
    </row>
    <row r="234" spans="1:15" s="20" customFormat="1" ht="75" x14ac:dyDescent="0.3">
      <c r="A234" s="1" t="str">
        <f t="shared" si="9"/>
        <v>920</v>
      </c>
      <c r="B234" s="1" t="str">
        <f t="shared" si="10"/>
        <v>2 02</v>
      </c>
      <c r="C234" s="1" t="str">
        <f t="shared" si="11"/>
        <v>920 2 02</v>
      </c>
      <c r="D234" s="1"/>
      <c r="E234" s="1"/>
      <c r="F234" s="65" t="s">
        <v>930</v>
      </c>
      <c r="G234" s="204" t="s">
        <v>901</v>
      </c>
      <c r="H234" s="67" t="s">
        <v>110</v>
      </c>
      <c r="I234" s="230"/>
      <c r="J234" s="231"/>
      <c r="K234" s="226"/>
      <c r="L234" s="235">
        <v>494157.2</v>
      </c>
      <c r="M234" s="230">
        <v>522391.9</v>
      </c>
      <c r="N234" s="230"/>
      <c r="O234" s="172"/>
    </row>
    <row r="235" spans="1:15" s="20" customFormat="1" ht="82.5" customHeight="1" x14ac:dyDescent="0.3">
      <c r="A235" s="1" t="str">
        <f t="shared" si="9"/>
        <v>920</v>
      </c>
      <c r="B235" s="1" t="str">
        <f t="shared" si="10"/>
        <v>2 02</v>
      </c>
      <c r="C235" s="1" t="str">
        <f t="shared" si="11"/>
        <v>920 2 02</v>
      </c>
      <c r="D235" s="1"/>
      <c r="E235" s="1"/>
      <c r="F235" s="65" t="s">
        <v>869</v>
      </c>
      <c r="G235" s="204" t="s">
        <v>639</v>
      </c>
      <c r="H235" s="67" t="s">
        <v>110</v>
      </c>
      <c r="I235" s="230">
        <v>2537.3000000000002</v>
      </c>
      <c r="J235" s="231">
        <v>2537.3000000000002</v>
      </c>
      <c r="K235" s="226">
        <v>2537.3000000000002</v>
      </c>
      <c r="L235" s="235">
        <v>2630.5</v>
      </c>
      <c r="M235" s="230">
        <v>2630.5</v>
      </c>
      <c r="N235" s="230">
        <v>2922.8</v>
      </c>
      <c r="O235" s="172"/>
    </row>
    <row r="236" spans="1:15" s="20" customFormat="1" ht="48" customHeight="1" x14ac:dyDescent="0.3">
      <c r="A236" s="1" t="str">
        <f t="shared" si="9"/>
        <v>920</v>
      </c>
      <c r="B236" s="1" t="str">
        <f t="shared" si="10"/>
        <v>2 02</v>
      </c>
      <c r="C236" s="1" t="str">
        <f t="shared" si="11"/>
        <v>920 2 02</v>
      </c>
      <c r="D236" s="1" t="str">
        <f>RIGHT(E236,2)</f>
        <v>25</v>
      </c>
      <c r="E236" s="1" t="str">
        <f>LEFT(F236,11)</f>
        <v>920 2 02 25</v>
      </c>
      <c r="F236" s="65" t="s">
        <v>868</v>
      </c>
      <c r="G236" s="204" t="s">
        <v>640</v>
      </c>
      <c r="H236" s="67" t="s">
        <v>110</v>
      </c>
      <c r="I236" s="230">
        <v>9900</v>
      </c>
      <c r="J236" s="231">
        <v>4137.5549899999996</v>
      </c>
      <c r="K236" s="226">
        <v>9900</v>
      </c>
      <c r="L236" s="230">
        <v>9900</v>
      </c>
      <c r="M236" s="230">
        <v>5445</v>
      </c>
      <c r="N236" s="230">
        <v>5445</v>
      </c>
      <c r="O236" s="168"/>
    </row>
    <row r="237" spans="1:15" s="20" customFormat="1" ht="84" customHeight="1" x14ac:dyDescent="0.3">
      <c r="A237" s="1" t="str">
        <f t="shared" si="9"/>
        <v>920</v>
      </c>
      <c r="B237" s="1" t="str">
        <f t="shared" si="10"/>
        <v>2 02</v>
      </c>
      <c r="C237" s="1" t="str">
        <f t="shared" si="11"/>
        <v>920 2 02</v>
      </c>
      <c r="D237" s="1"/>
      <c r="E237" s="1"/>
      <c r="F237" s="65" t="s">
        <v>545</v>
      </c>
      <c r="G237" s="204" t="s">
        <v>544</v>
      </c>
      <c r="H237" s="67" t="s">
        <v>110</v>
      </c>
      <c r="I237" s="230">
        <v>961</v>
      </c>
      <c r="J237" s="231">
        <v>961</v>
      </c>
      <c r="K237" s="226">
        <v>961</v>
      </c>
      <c r="L237" s="230">
        <v>610.5</v>
      </c>
      <c r="M237" s="230">
        <v>542.29999999999995</v>
      </c>
      <c r="N237" s="230">
        <v>481.9</v>
      </c>
      <c r="O237" s="168"/>
    </row>
    <row r="238" spans="1:15" s="20" customFormat="1" ht="45.75" customHeight="1" x14ac:dyDescent="0.3">
      <c r="A238" s="1" t="str">
        <f t="shared" ref="A238:A301" si="16">LEFT(C238,3)</f>
        <v>920</v>
      </c>
      <c r="B238" s="1" t="str">
        <f t="shared" ref="B238:B301" si="17">RIGHT(C238,4)</f>
        <v>2 02</v>
      </c>
      <c r="C238" s="1" t="str">
        <f t="shared" ref="C238:C301" si="18">LEFT(F238,8)</f>
        <v>920 2 02</v>
      </c>
      <c r="D238" s="1"/>
      <c r="E238" s="1"/>
      <c r="F238" s="65" t="s">
        <v>867</v>
      </c>
      <c r="G238" s="204" t="s">
        <v>874</v>
      </c>
      <c r="H238" s="67" t="s">
        <v>110</v>
      </c>
      <c r="I238" s="230">
        <v>2690490</v>
      </c>
      <c r="J238" s="231">
        <v>2354043.0992299998</v>
      </c>
      <c r="K238" s="226">
        <v>2690490</v>
      </c>
      <c r="L238" s="230">
        <v>3416849.2</v>
      </c>
      <c r="M238" s="230">
        <v>3524258.9</v>
      </c>
      <c r="N238" s="230">
        <v>3797199.6</v>
      </c>
      <c r="O238" s="172"/>
    </row>
    <row r="239" spans="1:15" s="20" customFormat="1" ht="67.5" customHeight="1" x14ac:dyDescent="0.3">
      <c r="A239" s="1" t="str">
        <f t="shared" si="16"/>
        <v>920</v>
      </c>
      <c r="B239" s="1" t="str">
        <f t="shared" si="17"/>
        <v>2 02</v>
      </c>
      <c r="C239" s="1" t="str">
        <f t="shared" si="18"/>
        <v>920 2 02</v>
      </c>
      <c r="D239" s="1" t="str">
        <f>RIGHT(E239,2)</f>
        <v>25</v>
      </c>
      <c r="E239" s="1" t="str">
        <f>LEFT(F239,11)</f>
        <v>920 2 02 25</v>
      </c>
      <c r="F239" s="65" t="s">
        <v>866</v>
      </c>
      <c r="G239" s="204" t="s">
        <v>875</v>
      </c>
      <c r="H239" s="67" t="s">
        <v>110</v>
      </c>
      <c r="I239" s="230">
        <v>378382.8</v>
      </c>
      <c r="J239" s="231">
        <v>214766.90575000001</v>
      </c>
      <c r="K239" s="226">
        <v>378382.8</v>
      </c>
      <c r="L239" s="230">
        <v>389262.6</v>
      </c>
      <c r="M239" s="235">
        <v>381948.2</v>
      </c>
      <c r="N239" s="230">
        <v>393487.9</v>
      </c>
      <c r="O239" s="172"/>
    </row>
    <row r="240" spans="1:15" s="225" customFormat="1" ht="63.75" customHeight="1" x14ac:dyDescent="0.25">
      <c r="A240" s="1" t="str">
        <f t="shared" si="16"/>
        <v>920</v>
      </c>
      <c r="B240" s="1" t="str">
        <f t="shared" si="17"/>
        <v>2 02</v>
      </c>
      <c r="C240" s="1" t="str">
        <f t="shared" si="18"/>
        <v>920 2 02</v>
      </c>
      <c r="D240" s="212"/>
      <c r="E240" s="212"/>
      <c r="F240" s="65" t="s">
        <v>953</v>
      </c>
      <c r="G240" s="66" t="s">
        <v>954</v>
      </c>
      <c r="H240" s="104" t="s">
        <v>110</v>
      </c>
      <c r="I240" s="230"/>
      <c r="J240" s="230"/>
      <c r="K240" s="226"/>
      <c r="L240" s="230"/>
      <c r="M240" s="230"/>
      <c r="N240" s="230">
        <v>1000000</v>
      </c>
      <c r="O240" s="173"/>
    </row>
    <row r="241" spans="1:15" s="20" customFormat="1" ht="42.75" customHeight="1" x14ac:dyDescent="0.3">
      <c r="A241" s="1" t="str">
        <f t="shared" si="16"/>
        <v>920</v>
      </c>
      <c r="B241" s="1" t="str">
        <f t="shared" si="17"/>
        <v>2 02</v>
      </c>
      <c r="C241" s="1" t="str">
        <f t="shared" si="18"/>
        <v>920 2 02</v>
      </c>
      <c r="D241" s="1" t="str">
        <f>RIGHT(E241,2)</f>
        <v>25</v>
      </c>
      <c r="E241" s="1" t="str">
        <f>LEFT(F241,11)</f>
        <v>920 2 02 25</v>
      </c>
      <c r="F241" s="65" t="s">
        <v>931</v>
      </c>
      <c r="G241" s="204" t="s">
        <v>902</v>
      </c>
      <c r="H241" s="67" t="s">
        <v>110</v>
      </c>
      <c r="I241" s="230"/>
      <c r="J241" s="235"/>
      <c r="K241" s="226"/>
      <c r="L241" s="235">
        <v>3360</v>
      </c>
      <c r="M241" s="235">
        <v>10000</v>
      </c>
      <c r="N241" s="235">
        <v>7500</v>
      </c>
      <c r="O241" s="173"/>
    </row>
    <row r="242" spans="1:15" s="20" customFormat="1" ht="67.5" customHeight="1" x14ac:dyDescent="0.3">
      <c r="A242" s="1" t="str">
        <f t="shared" si="16"/>
        <v>920</v>
      </c>
      <c r="B242" s="1" t="str">
        <f t="shared" si="17"/>
        <v>2 02</v>
      </c>
      <c r="C242" s="1" t="str">
        <f t="shared" si="18"/>
        <v>920 2 02</v>
      </c>
      <c r="D242" s="1" t="str">
        <f>RIGHT(E242,2)</f>
        <v>25</v>
      </c>
      <c r="E242" s="1" t="str">
        <f>LEFT(F242,11)</f>
        <v>920 2 02 25</v>
      </c>
      <c r="F242" s="71" t="s">
        <v>932</v>
      </c>
      <c r="G242" s="204" t="s">
        <v>903</v>
      </c>
      <c r="H242" s="67" t="s">
        <v>110</v>
      </c>
      <c r="I242" s="230">
        <v>323876.59999999998</v>
      </c>
      <c r="J242" s="231">
        <v>27045.946250000001</v>
      </c>
      <c r="K242" s="226">
        <f>130644.5+193232.1-39377.6+39377.6</f>
        <v>323876.59999999998</v>
      </c>
      <c r="L242" s="231">
        <v>323876.59999999998</v>
      </c>
      <c r="M242" s="231">
        <v>323876.59999999998</v>
      </c>
      <c r="N242" s="231">
        <v>346433.3</v>
      </c>
      <c r="O242" s="174"/>
    </row>
    <row r="243" spans="1:15" s="20" customFormat="1" ht="85.5" customHeight="1" x14ac:dyDescent="0.3">
      <c r="A243" s="1" t="str">
        <f t="shared" si="16"/>
        <v>920</v>
      </c>
      <c r="B243" s="1" t="str">
        <f t="shared" si="17"/>
        <v>2 02</v>
      </c>
      <c r="C243" s="1" t="str">
        <f t="shared" si="18"/>
        <v>920 2 02</v>
      </c>
      <c r="D243" s="1" t="str">
        <f>RIGHT(E243,2)</f>
        <v>25</v>
      </c>
      <c r="E243" s="1" t="str">
        <f>LEFT(F243,11)</f>
        <v>920 2 02 25</v>
      </c>
      <c r="F243" s="71" t="s">
        <v>475</v>
      </c>
      <c r="G243" s="204" t="s">
        <v>140</v>
      </c>
      <c r="H243" s="67" t="s">
        <v>110</v>
      </c>
      <c r="I243" s="230">
        <v>352.5</v>
      </c>
      <c r="J243" s="231">
        <v>352.5</v>
      </c>
      <c r="K243" s="226">
        <v>352.5</v>
      </c>
      <c r="L243" s="230">
        <v>320</v>
      </c>
      <c r="M243" s="230">
        <v>320</v>
      </c>
      <c r="N243" s="230">
        <v>320</v>
      </c>
      <c r="O243" s="172"/>
    </row>
    <row r="244" spans="1:15" s="20" customFormat="1" ht="63.75" customHeight="1" x14ac:dyDescent="0.3">
      <c r="A244" s="1" t="str">
        <f t="shared" si="16"/>
        <v>920</v>
      </c>
      <c r="B244" s="1" t="str">
        <f t="shared" si="17"/>
        <v>2 02</v>
      </c>
      <c r="C244" s="1" t="str">
        <f t="shared" si="18"/>
        <v>920 2 02</v>
      </c>
      <c r="D244" s="1"/>
      <c r="E244" s="1"/>
      <c r="F244" s="65" t="s">
        <v>865</v>
      </c>
      <c r="G244" s="204" t="s">
        <v>849</v>
      </c>
      <c r="H244" s="67" t="s">
        <v>110</v>
      </c>
      <c r="I244" s="230">
        <v>406315.8</v>
      </c>
      <c r="J244" s="235">
        <v>262412.77049999998</v>
      </c>
      <c r="K244" s="226">
        <v>406315.8</v>
      </c>
      <c r="L244" s="235">
        <v>565509.6</v>
      </c>
      <c r="M244" s="235">
        <v>588285.5</v>
      </c>
      <c r="N244" s="235">
        <v>588285.5</v>
      </c>
      <c r="O244" s="173"/>
    </row>
    <row r="245" spans="1:15" s="20" customFormat="1" ht="84.75" customHeight="1" x14ac:dyDescent="0.3">
      <c r="A245" s="1" t="str">
        <f t="shared" si="16"/>
        <v>920</v>
      </c>
      <c r="B245" s="1" t="str">
        <f t="shared" si="17"/>
        <v>2 02</v>
      </c>
      <c r="C245" s="1" t="str">
        <f t="shared" si="18"/>
        <v>920 2 02</v>
      </c>
      <c r="D245" s="1" t="str">
        <f>RIGHT(E245,2)</f>
        <v>25</v>
      </c>
      <c r="E245" s="1" t="str">
        <f>LEFT(F245,11)</f>
        <v>920 2 02 25</v>
      </c>
      <c r="F245" s="71" t="s">
        <v>933</v>
      </c>
      <c r="G245" s="204" t="s">
        <v>904</v>
      </c>
      <c r="H245" s="67" t="s">
        <v>110</v>
      </c>
      <c r="I245" s="230">
        <v>48639.7</v>
      </c>
      <c r="J245" s="231">
        <v>0</v>
      </c>
      <c r="K245" s="226">
        <v>48639.7</v>
      </c>
      <c r="L245" s="230"/>
      <c r="M245" s="235"/>
      <c r="N245" s="230"/>
      <c r="O245" s="168"/>
    </row>
    <row r="246" spans="1:15" s="20" customFormat="1" ht="45.75" customHeight="1" x14ac:dyDescent="0.3">
      <c r="A246" s="1" t="str">
        <f t="shared" si="16"/>
        <v>920</v>
      </c>
      <c r="B246" s="1" t="str">
        <f t="shared" si="17"/>
        <v>2 02</v>
      </c>
      <c r="C246" s="1" t="str">
        <f t="shared" si="18"/>
        <v>920 2 02</v>
      </c>
      <c r="D246" s="1" t="str">
        <f>RIGHT(E246,2)</f>
        <v>25</v>
      </c>
      <c r="E246" s="1" t="str">
        <f>LEFT(F246,11)</f>
        <v>920 2 02 25</v>
      </c>
      <c r="F246" s="71" t="s">
        <v>934</v>
      </c>
      <c r="G246" s="204" t="s">
        <v>905</v>
      </c>
      <c r="H246" s="67" t="s">
        <v>110</v>
      </c>
      <c r="I246" s="230"/>
      <c r="J246" s="231"/>
      <c r="K246" s="226"/>
      <c r="L246" s="235"/>
      <c r="M246" s="235"/>
      <c r="N246" s="230">
        <v>210000</v>
      </c>
      <c r="O246" s="172"/>
    </row>
    <row r="247" spans="1:15" s="20" customFormat="1" ht="66.75" customHeight="1" x14ac:dyDescent="0.3">
      <c r="A247" s="1" t="str">
        <f t="shared" si="16"/>
        <v>920</v>
      </c>
      <c r="B247" s="1" t="str">
        <f t="shared" si="17"/>
        <v>2 02</v>
      </c>
      <c r="C247" s="1" t="str">
        <f t="shared" si="18"/>
        <v>920 2 02</v>
      </c>
      <c r="D247" s="1" t="str">
        <f>RIGHT(E247,2)</f>
        <v>25</v>
      </c>
      <c r="E247" s="1" t="str">
        <f>LEFT(F247,11)</f>
        <v>920 2 02 25</v>
      </c>
      <c r="F247" s="71" t="s">
        <v>415</v>
      </c>
      <c r="G247" s="204" t="s">
        <v>141</v>
      </c>
      <c r="H247" s="67" t="s">
        <v>110</v>
      </c>
      <c r="I247" s="230">
        <v>258.8</v>
      </c>
      <c r="J247" s="231">
        <v>235.79921999999999</v>
      </c>
      <c r="K247" s="226">
        <v>258.8</v>
      </c>
      <c r="L247" s="230">
        <v>231.5</v>
      </c>
      <c r="M247" s="230">
        <v>228.1</v>
      </c>
      <c r="N247" s="230">
        <v>225.2</v>
      </c>
      <c r="O247" s="172"/>
    </row>
    <row r="248" spans="1:15" s="20" customFormat="1" ht="66" customHeight="1" x14ac:dyDescent="0.3">
      <c r="A248" s="1" t="str">
        <f t="shared" si="16"/>
        <v>920</v>
      </c>
      <c r="B248" s="1" t="str">
        <f t="shared" si="17"/>
        <v>2 02</v>
      </c>
      <c r="C248" s="1" t="str">
        <f t="shared" si="18"/>
        <v>920 2 02</v>
      </c>
      <c r="D248" s="1" t="str">
        <f>RIGHT(E248,2)</f>
        <v>25</v>
      </c>
      <c r="E248" s="1" t="str">
        <f>LEFT(F248,11)</f>
        <v>920 2 02 25</v>
      </c>
      <c r="F248" s="65" t="s">
        <v>416</v>
      </c>
      <c r="G248" s="204" t="s">
        <v>297</v>
      </c>
      <c r="H248" s="67" t="s">
        <v>110</v>
      </c>
      <c r="I248" s="230">
        <v>20742.8</v>
      </c>
      <c r="J248" s="231">
        <v>20742.8</v>
      </c>
      <c r="K248" s="226">
        <v>20742.8</v>
      </c>
      <c r="L248" s="230">
        <v>25738.5</v>
      </c>
      <c r="M248" s="230">
        <v>13616.3</v>
      </c>
      <c r="N248" s="230">
        <v>13878.8</v>
      </c>
      <c r="O248" s="172"/>
    </row>
    <row r="249" spans="1:15" s="20" customFormat="1" ht="63.75" customHeight="1" x14ac:dyDescent="0.3">
      <c r="A249" s="1" t="str">
        <f t="shared" si="16"/>
        <v>920</v>
      </c>
      <c r="B249" s="1" t="str">
        <f t="shared" si="17"/>
        <v>2 02</v>
      </c>
      <c r="C249" s="1" t="str">
        <f t="shared" si="18"/>
        <v>920 2 02</v>
      </c>
      <c r="D249" s="1" t="s">
        <v>823</v>
      </c>
      <c r="E249" s="1" t="s">
        <v>824</v>
      </c>
      <c r="F249" s="65" t="s">
        <v>417</v>
      </c>
      <c r="G249" s="204" t="s">
        <v>295</v>
      </c>
      <c r="H249" s="67" t="s">
        <v>110</v>
      </c>
      <c r="I249" s="230">
        <v>6633.8</v>
      </c>
      <c r="J249" s="231">
        <v>6633.7999900000004</v>
      </c>
      <c r="K249" s="226">
        <v>6633.8</v>
      </c>
      <c r="L249" s="230">
        <v>5982.5</v>
      </c>
      <c r="M249" s="230">
        <v>5982.5</v>
      </c>
      <c r="N249" s="230">
        <v>5982.5</v>
      </c>
      <c r="O249" s="172"/>
    </row>
    <row r="250" spans="1:15" s="20" customFormat="1" ht="47.25" customHeight="1" x14ac:dyDescent="0.3">
      <c r="A250" s="1" t="str">
        <f t="shared" si="16"/>
        <v>920</v>
      </c>
      <c r="B250" s="1" t="str">
        <f t="shared" si="17"/>
        <v>2 02</v>
      </c>
      <c r="C250" s="1" t="str">
        <f t="shared" si="18"/>
        <v>920 2 02</v>
      </c>
      <c r="D250" s="1" t="str">
        <f t="shared" ref="D250:D259" si="19">RIGHT(E250,2)</f>
        <v>25</v>
      </c>
      <c r="E250" s="1" t="str">
        <f t="shared" ref="E250:E259" si="20">LEFT(F250,11)</f>
        <v>920 2 02 25</v>
      </c>
      <c r="F250" s="65" t="s">
        <v>551</v>
      </c>
      <c r="G250" s="204" t="s">
        <v>550</v>
      </c>
      <c r="H250" s="67" t="s">
        <v>110</v>
      </c>
      <c r="I250" s="230">
        <v>87251.7</v>
      </c>
      <c r="J250" s="231">
        <v>39731.565889999998</v>
      </c>
      <c r="K250" s="226">
        <v>87251.7</v>
      </c>
      <c r="L250" s="235">
        <v>48627</v>
      </c>
      <c r="M250" s="235">
        <v>70264</v>
      </c>
      <c r="N250" s="235">
        <v>92168</v>
      </c>
      <c r="O250" s="173"/>
    </row>
    <row r="251" spans="1:15" s="20" customFormat="1" ht="75.75" customHeight="1" x14ac:dyDescent="0.3">
      <c r="A251" s="1" t="str">
        <f t="shared" si="16"/>
        <v>920</v>
      </c>
      <c r="B251" s="1" t="str">
        <f t="shared" si="17"/>
        <v>2 02</v>
      </c>
      <c r="C251" s="1" t="str">
        <f t="shared" si="18"/>
        <v>920 2 02</v>
      </c>
      <c r="D251" s="1" t="str">
        <f t="shared" si="19"/>
        <v>25</v>
      </c>
      <c r="E251" s="1" t="str">
        <f t="shared" si="20"/>
        <v>920 2 02 25</v>
      </c>
      <c r="F251" s="65" t="s">
        <v>951</v>
      </c>
      <c r="G251" s="204" t="s">
        <v>906</v>
      </c>
      <c r="H251" s="67" t="s">
        <v>110</v>
      </c>
      <c r="I251" s="230">
        <v>10914.7</v>
      </c>
      <c r="J251" s="231">
        <v>1091.35537</v>
      </c>
      <c r="K251" s="226">
        <v>10914.7</v>
      </c>
      <c r="L251" s="235"/>
      <c r="M251" s="235"/>
      <c r="N251" s="235"/>
      <c r="O251" s="171"/>
    </row>
    <row r="252" spans="1:15" s="20" customFormat="1" ht="64.5" customHeight="1" x14ac:dyDescent="0.3">
      <c r="A252" s="1" t="str">
        <f t="shared" si="16"/>
        <v>920</v>
      </c>
      <c r="B252" s="1" t="str">
        <f t="shared" si="17"/>
        <v>2 02</v>
      </c>
      <c r="C252" s="1" t="str">
        <f t="shared" si="18"/>
        <v>920 2 02</v>
      </c>
      <c r="D252" s="1" t="str">
        <f t="shared" si="19"/>
        <v>25</v>
      </c>
      <c r="E252" s="1" t="str">
        <f t="shared" si="20"/>
        <v>920 2 02 25</v>
      </c>
      <c r="F252" s="65" t="s">
        <v>935</v>
      </c>
      <c r="G252" s="204" t="s">
        <v>907</v>
      </c>
      <c r="H252" s="67" t="s">
        <v>110</v>
      </c>
      <c r="I252" s="230"/>
      <c r="J252" s="230"/>
      <c r="K252" s="226"/>
      <c r="L252" s="235">
        <v>2063000</v>
      </c>
      <c r="M252" s="235">
        <v>2063020</v>
      </c>
      <c r="N252" s="235"/>
      <c r="O252" s="173"/>
    </row>
    <row r="253" spans="1:15" s="20" customFormat="1" ht="37.5" customHeight="1" x14ac:dyDescent="0.3">
      <c r="A253" s="1" t="str">
        <f t="shared" si="16"/>
        <v>920</v>
      </c>
      <c r="B253" s="1" t="str">
        <f t="shared" si="17"/>
        <v>2 02</v>
      </c>
      <c r="C253" s="1" t="str">
        <f t="shared" si="18"/>
        <v>920 2 02</v>
      </c>
      <c r="D253" s="1" t="str">
        <f t="shared" si="19"/>
        <v>25</v>
      </c>
      <c r="E253" s="1" t="str">
        <f t="shared" si="20"/>
        <v>920 2 02 25</v>
      </c>
      <c r="F253" s="65" t="s">
        <v>864</v>
      </c>
      <c r="G253" s="204" t="s">
        <v>647</v>
      </c>
      <c r="H253" s="67" t="s">
        <v>110</v>
      </c>
      <c r="I253" s="230"/>
      <c r="J253" s="231"/>
      <c r="K253" s="226"/>
      <c r="L253" s="235">
        <v>10153.4</v>
      </c>
      <c r="M253" s="235">
        <v>5640.8</v>
      </c>
      <c r="N253" s="235">
        <v>72531.600000000006</v>
      </c>
      <c r="O253" s="173"/>
    </row>
    <row r="254" spans="1:15" s="20" customFormat="1" ht="48" customHeight="1" x14ac:dyDescent="0.3">
      <c r="A254" s="1" t="str">
        <f t="shared" si="16"/>
        <v>920</v>
      </c>
      <c r="B254" s="1" t="str">
        <f t="shared" si="17"/>
        <v>2 02</v>
      </c>
      <c r="C254" s="1" t="str">
        <f t="shared" si="18"/>
        <v>920 2 02</v>
      </c>
      <c r="D254" s="1" t="str">
        <f t="shared" si="19"/>
        <v>25</v>
      </c>
      <c r="E254" s="1" t="str">
        <f t="shared" si="20"/>
        <v>920 2 02 25</v>
      </c>
      <c r="F254" s="65" t="s">
        <v>418</v>
      </c>
      <c r="G254" s="204" t="s">
        <v>298</v>
      </c>
      <c r="H254" s="67" t="s">
        <v>110</v>
      </c>
      <c r="I254" s="230">
        <v>111527.9</v>
      </c>
      <c r="J254" s="231">
        <v>110156.97339</v>
      </c>
      <c r="K254" s="226">
        <v>111527.9</v>
      </c>
      <c r="L254" s="235">
        <v>130092.7</v>
      </c>
      <c r="M254" s="230">
        <v>155800.9</v>
      </c>
      <c r="N254" s="230">
        <v>177553.1</v>
      </c>
      <c r="O254" s="172"/>
    </row>
    <row r="255" spans="1:15" s="20" customFormat="1" ht="62.25" customHeight="1" x14ac:dyDescent="0.3">
      <c r="A255" s="1" t="str">
        <f t="shared" si="16"/>
        <v>920</v>
      </c>
      <c r="B255" s="1" t="str">
        <f t="shared" si="17"/>
        <v>2 02</v>
      </c>
      <c r="C255" s="1" t="str">
        <f t="shared" si="18"/>
        <v>920 2 02</v>
      </c>
      <c r="D255" s="1" t="str">
        <f t="shared" si="19"/>
        <v>25</v>
      </c>
      <c r="E255" s="1" t="str">
        <f t="shared" si="20"/>
        <v>920 2 02 25</v>
      </c>
      <c r="F255" s="65" t="s">
        <v>549</v>
      </c>
      <c r="G255" s="204" t="s">
        <v>850</v>
      </c>
      <c r="H255" s="67" t="s">
        <v>110</v>
      </c>
      <c r="I255" s="230">
        <v>118914.4</v>
      </c>
      <c r="J255" s="231">
        <v>48062.934269999998</v>
      </c>
      <c r="K255" s="226">
        <v>118914.4</v>
      </c>
      <c r="L255" s="230">
        <v>114276.2</v>
      </c>
      <c r="M255" s="230">
        <v>114089.1</v>
      </c>
      <c r="N255" s="230">
        <v>114089.1</v>
      </c>
      <c r="O255" s="168"/>
    </row>
    <row r="256" spans="1:15" s="20" customFormat="1" ht="56.25" x14ac:dyDescent="0.3">
      <c r="A256" s="1" t="str">
        <f t="shared" si="16"/>
        <v>920</v>
      </c>
      <c r="B256" s="1" t="str">
        <f t="shared" si="17"/>
        <v>2 02</v>
      </c>
      <c r="C256" s="1" t="str">
        <f t="shared" si="18"/>
        <v>920 2 02</v>
      </c>
      <c r="D256" s="1"/>
      <c r="E256" s="1"/>
      <c r="F256" s="65" t="s">
        <v>515</v>
      </c>
      <c r="G256" s="204" t="s">
        <v>851</v>
      </c>
      <c r="H256" s="67" t="s">
        <v>110</v>
      </c>
      <c r="I256" s="230">
        <v>105279.1</v>
      </c>
      <c r="J256" s="231">
        <v>79190.707439999998</v>
      </c>
      <c r="K256" s="226">
        <v>105279.1</v>
      </c>
      <c r="L256" s="230">
        <v>112577.5</v>
      </c>
      <c r="M256" s="230">
        <v>112577.5</v>
      </c>
      <c r="N256" s="230">
        <v>112577.5</v>
      </c>
      <c r="O256" s="172"/>
    </row>
    <row r="257" spans="1:15" s="20" customFormat="1" ht="45" customHeight="1" x14ac:dyDescent="0.3">
      <c r="A257" s="1" t="str">
        <f t="shared" si="16"/>
        <v>920</v>
      </c>
      <c r="B257" s="1" t="str">
        <f t="shared" si="17"/>
        <v>2 02</v>
      </c>
      <c r="C257" s="1" t="str">
        <f t="shared" si="18"/>
        <v>920 2 02</v>
      </c>
      <c r="D257" s="1" t="str">
        <f t="shared" si="19"/>
        <v>25</v>
      </c>
      <c r="E257" s="1" t="str">
        <f t="shared" si="20"/>
        <v>920 2 02 25</v>
      </c>
      <c r="F257" s="200" t="s">
        <v>299</v>
      </c>
      <c r="G257" s="204" t="s">
        <v>827</v>
      </c>
      <c r="H257" s="67" t="s">
        <v>110</v>
      </c>
      <c r="I257" s="230">
        <v>15829.3</v>
      </c>
      <c r="J257" s="231">
        <v>0</v>
      </c>
      <c r="K257" s="226">
        <v>15829.3</v>
      </c>
      <c r="L257" s="230"/>
      <c r="M257" s="230"/>
      <c r="N257" s="230"/>
      <c r="O257" s="172"/>
    </row>
    <row r="258" spans="1:15" s="20" customFormat="1" ht="47.25" customHeight="1" x14ac:dyDescent="0.3">
      <c r="A258" s="1" t="str">
        <f t="shared" si="16"/>
        <v>920</v>
      </c>
      <c r="B258" s="1" t="str">
        <f t="shared" si="17"/>
        <v>2 02</v>
      </c>
      <c r="C258" s="1" t="str">
        <f t="shared" si="18"/>
        <v>920 2 02</v>
      </c>
      <c r="D258" s="1" t="str">
        <f t="shared" si="19"/>
        <v>25</v>
      </c>
      <c r="E258" s="1" t="str">
        <f t="shared" si="20"/>
        <v>920 2 02 25</v>
      </c>
      <c r="F258" s="65" t="s">
        <v>936</v>
      </c>
      <c r="G258" s="204" t="s">
        <v>908</v>
      </c>
      <c r="H258" s="67" t="s">
        <v>110</v>
      </c>
      <c r="I258" s="230"/>
      <c r="J258" s="231"/>
      <c r="K258" s="226"/>
      <c r="L258" s="235">
        <v>80803.399999999994</v>
      </c>
      <c r="M258" s="230">
        <v>159708.20000000001</v>
      </c>
      <c r="N258" s="230">
        <v>139639.20000000001</v>
      </c>
      <c r="O258" s="168"/>
    </row>
    <row r="259" spans="1:15" s="20" customFormat="1" ht="57.75" customHeight="1" x14ac:dyDescent="0.3">
      <c r="A259" s="1" t="str">
        <f t="shared" si="16"/>
        <v>920</v>
      </c>
      <c r="B259" s="1" t="str">
        <f t="shared" si="17"/>
        <v>2 02</v>
      </c>
      <c r="C259" s="1" t="str">
        <f t="shared" si="18"/>
        <v>920 2 02</v>
      </c>
      <c r="D259" s="1" t="str">
        <f t="shared" si="19"/>
        <v>25</v>
      </c>
      <c r="E259" s="1" t="str">
        <f t="shared" si="20"/>
        <v>920 2 02 25</v>
      </c>
      <c r="F259" s="65" t="s">
        <v>419</v>
      </c>
      <c r="G259" s="204" t="s">
        <v>142</v>
      </c>
      <c r="H259" s="67" t="s">
        <v>110</v>
      </c>
      <c r="I259" s="230">
        <v>1912.5</v>
      </c>
      <c r="J259" s="231">
        <v>1454.5890300000001</v>
      </c>
      <c r="K259" s="226">
        <v>1912.5</v>
      </c>
      <c r="L259" s="230">
        <v>1823.4</v>
      </c>
      <c r="M259" s="230">
        <v>1809.9</v>
      </c>
      <c r="N259" s="230">
        <v>1823.4</v>
      </c>
      <c r="O259" s="172"/>
    </row>
    <row r="260" spans="1:15" s="20" customFormat="1" ht="61.5" customHeight="1" x14ac:dyDescent="0.3">
      <c r="A260" s="1" t="str">
        <f t="shared" si="16"/>
        <v>920</v>
      </c>
      <c r="B260" s="1" t="str">
        <f t="shared" si="17"/>
        <v>2 02</v>
      </c>
      <c r="C260" s="1" t="str">
        <f t="shared" si="18"/>
        <v>920 2 02</v>
      </c>
      <c r="D260" s="1"/>
      <c r="E260" s="1"/>
      <c r="F260" s="65" t="s">
        <v>420</v>
      </c>
      <c r="G260" s="204" t="s">
        <v>143</v>
      </c>
      <c r="H260" s="67" t="s">
        <v>110</v>
      </c>
      <c r="I260" s="230">
        <v>8897.9</v>
      </c>
      <c r="J260" s="231">
        <v>7360.7105300000003</v>
      </c>
      <c r="K260" s="226">
        <v>8897.9</v>
      </c>
      <c r="L260" s="230">
        <v>9133.1</v>
      </c>
      <c r="M260" s="230"/>
      <c r="N260" s="230"/>
      <c r="O260" s="172"/>
    </row>
    <row r="261" spans="1:15" s="20" customFormat="1" ht="47.25" customHeight="1" x14ac:dyDescent="0.3">
      <c r="A261" s="1" t="str">
        <f t="shared" si="16"/>
        <v>920</v>
      </c>
      <c r="B261" s="1" t="str">
        <f t="shared" si="17"/>
        <v>2 02</v>
      </c>
      <c r="C261" s="1" t="str">
        <f t="shared" si="18"/>
        <v>920 2 02</v>
      </c>
      <c r="D261" s="1" t="str">
        <f t="shared" si="12"/>
        <v>25</v>
      </c>
      <c r="E261" s="1" t="str">
        <f t="shared" si="13"/>
        <v>920 2 02 25</v>
      </c>
      <c r="F261" s="65" t="s">
        <v>421</v>
      </c>
      <c r="G261" s="204" t="s">
        <v>301</v>
      </c>
      <c r="H261" s="67" t="s">
        <v>110</v>
      </c>
      <c r="I261" s="230">
        <v>11132.9</v>
      </c>
      <c r="J261" s="231">
        <v>11132.9</v>
      </c>
      <c r="K261" s="226">
        <v>15952.8</v>
      </c>
      <c r="L261" s="235">
        <v>8271.5</v>
      </c>
      <c r="M261" s="230">
        <v>8926.9</v>
      </c>
      <c r="N261" s="230">
        <v>10476.1</v>
      </c>
      <c r="O261" s="172"/>
    </row>
    <row r="262" spans="1:15" s="20" customFormat="1" ht="51.75" customHeight="1" x14ac:dyDescent="0.3">
      <c r="A262" s="1" t="str">
        <f t="shared" si="16"/>
        <v>920</v>
      </c>
      <c r="B262" s="1" t="str">
        <f t="shared" si="17"/>
        <v>2 02</v>
      </c>
      <c r="C262" s="1" t="str">
        <f t="shared" si="18"/>
        <v>920 2 02</v>
      </c>
      <c r="D262" s="1"/>
      <c r="E262" s="1"/>
      <c r="F262" s="65" t="s">
        <v>422</v>
      </c>
      <c r="G262" s="204" t="s">
        <v>909</v>
      </c>
      <c r="H262" s="67" t="s">
        <v>110</v>
      </c>
      <c r="I262" s="230">
        <v>87240.7</v>
      </c>
      <c r="J262" s="231">
        <v>63721.205869999998</v>
      </c>
      <c r="K262" s="226">
        <v>88998</v>
      </c>
      <c r="L262" s="235">
        <v>53762.7</v>
      </c>
      <c r="M262" s="235">
        <v>63588.3</v>
      </c>
      <c r="N262" s="235">
        <v>116387.9</v>
      </c>
      <c r="O262" s="173"/>
    </row>
    <row r="263" spans="1:15" s="20" customFormat="1" ht="49.5" customHeight="1" x14ac:dyDescent="0.3">
      <c r="A263" s="1" t="str">
        <f t="shared" si="16"/>
        <v>920</v>
      </c>
      <c r="B263" s="1" t="str">
        <f t="shared" si="17"/>
        <v>2 02</v>
      </c>
      <c r="C263" s="1" t="str">
        <f t="shared" si="18"/>
        <v>920 2 02</v>
      </c>
      <c r="D263" s="1" t="str">
        <f>RIGHT(E263,2)</f>
        <v>25</v>
      </c>
      <c r="E263" s="1" t="str">
        <f>LEFT(F263,11)</f>
        <v>920 2 02 25</v>
      </c>
      <c r="F263" s="65" t="s">
        <v>423</v>
      </c>
      <c r="G263" s="204" t="s">
        <v>910</v>
      </c>
      <c r="H263" s="67" t="s">
        <v>110</v>
      </c>
      <c r="I263" s="230">
        <v>299854.40000000002</v>
      </c>
      <c r="J263" s="231">
        <v>96593.698990000004</v>
      </c>
      <c r="K263" s="226">
        <v>299854.40000000002</v>
      </c>
      <c r="L263" s="235">
        <v>298249</v>
      </c>
      <c r="M263" s="235">
        <v>234698.8</v>
      </c>
      <c r="N263" s="230">
        <v>367212.79999999999</v>
      </c>
      <c r="O263" s="168"/>
    </row>
    <row r="264" spans="1:15" s="20" customFormat="1" ht="86.25" customHeight="1" x14ac:dyDescent="0.3">
      <c r="A264" s="1" t="str">
        <f t="shared" si="16"/>
        <v>920</v>
      </c>
      <c r="B264" s="1" t="str">
        <f t="shared" si="17"/>
        <v>2 02</v>
      </c>
      <c r="C264" s="1" t="str">
        <f t="shared" si="18"/>
        <v>920 2 02</v>
      </c>
      <c r="D264" s="1" t="str">
        <f t="shared" si="12"/>
        <v>25</v>
      </c>
      <c r="E264" s="1" t="str">
        <f t="shared" si="13"/>
        <v>920 2 02 25</v>
      </c>
      <c r="F264" s="68" t="s">
        <v>424</v>
      </c>
      <c r="G264" s="204" t="s">
        <v>911</v>
      </c>
      <c r="H264" s="67" t="s">
        <v>110</v>
      </c>
      <c r="I264" s="230">
        <v>106684.2</v>
      </c>
      <c r="J264" s="231">
        <v>103684.2</v>
      </c>
      <c r="K264" s="226">
        <v>106684.2</v>
      </c>
      <c r="L264" s="230">
        <v>370208</v>
      </c>
      <c r="M264" s="230">
        <v>208384.9</v>
      </c>
      <c r="N264" s="230">
        <v>55423.1</v>
      </c>
      <c r="O264" s="168"/>
    </row>
    <row r="265" spans="1:15" s="20" customFormat="1" ht="67.5" customHeight="1" x14ac:dyDescent="0.3">
      <c r="A265" s="1" t="str">
        <f t="shared" si="16"/>
        <v>920</v>
      </c>
      <c r="B265" s="1" t="str">
        <f t="shared" si="17"/>
        <v>2 02</v>
      </c>
      <c r="C265" s="1" t="str">
        <f t="shared" si="18"/>
        <v>920 2 02</v>
      </c>
      <c r="D265" s="1" t="str">
        <f t="shared" si="12"/>
        <v>25</v>
      </c>
      <c r="E265" s="1" t="str">
        <f t="shared" si="13"/>
        <v>920 2 02 25</v>
      </c>
      <c r="F265" s="65" t="s">
        <v>831</v>
      </c>
      <c r="G265" s="204" t="s">
        <v>830</v>
      </c>
      <c r="H265" s="67" t="s">
        <v>110</v>
      </c>
      <c r="I265" s="230">
        <v>13887.8</v>
      </c>
      <c r="J265" s="231">
        <v>8590.9238299999997</v>
      </c>
      <c r="K265" s="226">
        <v>13887.8</v>
      </c>
      <c r="L265" s="230"/>
      <c r="M265" s="230"/>
      <c r="N265" s="230"/>
      <c r="O265" s="172"/>
    </row>
    <row r="266" spans="1:15" s="20" customFormat="1" ht="49.5" customHeight="1" x14ac:dyDescent="0.3">
      <c r="A266" s="1" t="str">
        <f t="shared" si="16"/>
        <v>920</v>
      </c>
      <c r="B266" s="1" t="str">
        <f t="shared" si="17"/>
        <v>2 02</v>
      </c>
      <c r="C266" s="1" t="str">
        <f t="shared" si="18"/>
        <v>920 2 02</v>
      </c>
      <c r="D266" s="1"/>
      <c r="E266" s="1"/>
      <c r="F266" s="65" t="s">
        <v>430</v>
      </c>
      <c r="G266" s="204" t="s">
        <v>852</v>
      </c>
      <c r="H266" s="67" t="s">
        <v>110</v>
      </c>
      <c r="I266" s="230">
        <v>148500</v>
      </c>
      <c r="J266" s="231">
        <v>142209.91521000001</v>
      </c>
      <c r="K266" s="226">
        <v>148500</v>
      </c>
      <c r="L266" s="230">
        <v>188100</v>
      </c>
      <c r="M266" s="230">
        <v>188100</v>
      </c>
      <c r="N266" s="230">
        <v>188100</v>
      </c>
      <c r="O266" s="168"/>
    </row>
    <row r="267" spans="1:15" s="20" customFormat="1" ht="46.5" customHeight="1" x14ac:dyDescent="0.3">
      <c r="A267" s="1" t="str">
        <f t="shared" si="16"/>
        <v>920</v>
      </c>
      <c r="B267" s="1" t="str">
        <f t="shared" si="17"/>
        <v>2 02</v>
      </c>
      <c r="C267" s="1" t="str">
        <f t="shared" si="18"/>
        <v>920 2 02</v>
      </c>
      <c r="D267" s="1"/>
      <c r="E267" s="1"/>
      <c r="F267" s="68" t="s">
        <v>431</v>
      </c>
      <c r="G267" s="204" t="s">
        <v>828</v>
      </c>
      <c r="H267" s="67" t="s">
        <v>110</v>
      </c>
      <c r="I267" s="230">
        <v>86667.5</v>
      </c>
      <c r="J267" s="231">
        <v>52138.536370000002</v>
      </c>
      <c r="K267" s="226">
        <v>86667.5</v>
      </c>
      <c r="L267" s="230">
        <v>86681.5</v>
      </c>
      <c r="M267" s="230">
        <v>86681.5</v>
      </c>
      <c r="N267" s="230">
        <v>96312.8</v>
      </c>
      <c r="O267" s="168"/>
    </row>
    <row r="268" spans="1:15" s="20" customFormat="1" ht="46.5" customHeight="1" x14ac:dyDescent="0.3">
      <c r="A268" s="1" t="str">
        <f t="shared" si="16"/>
        <v>920</v>
      </c>
      <c r="B268" s="1" t="str">
        <f t="shared" si="17"/>
        <v>2 02</v>
      </c>
      <c r="C268" s="1" t="str">
        <f t="shared" si="18"/>
        <v>920 2 02</v>
      </c>
      <c r="D268" s="1"/>
      <c r="E268" s="1"/>
      <c r="F268" s="68" t="s">
        <v>479</v>
      </c>
      <c r="G268" s="204" t="s">
        <v>304</v>
      </c>
      <c r="H268" s="104" t="s">
        <v>110</v>
      </c>
      <c r="I268" s="230">
        <v>32796</v>
      </c>
      <c r="J268" s="231">
        <v>11683.29898</v>
      </c>
      <c r="K268" s="226">
        <v>32796</v>
      </c>
      <c r="L268" s="230"/>
      <c r="M268" s="230"/>
      <c r="N268" s="230"/>
      <c r="O268" s="172"/>
    </row>
    <row r="269" spans="1:15" s="20" customFormat="1" ht="37.5" x14ac:dyDescent="0.3">
      <c r="A269" s="1" t="str">
        <f t="shared" si="16"/>
        <v>920</v>
      </c>
      <c r="B269" s="1" t="str">
        <f t="shared" si="17"/>
        <v>2 02</v>
      </c>
      <c r="C269" s="1" t="str">
        <f t="shared" si="18"/>
        <v>920 2 02</v>
      </c>
      <c r="D269" s="1"/>
      <c r="E269" s="1"/>
      <c r="F269" s="68" t="s">
        <v>547</v>
      </c>
      <c r="G269" s="204" t="s">
        <v>546</v>
      </c>
      <c r="H269" s="104" t="s">
        <v>110</v>
      </c>
      <c r="I269" s="230">
        <v>48184</v>
      </c>
      <c r="J269" s="231">
        <v>36666.859940000002</v>
      </c>
      <c r="K269" s="226">
        <v>48184</v>
      </c>
      <c r="L269" s="230"/>
      <c r="M269" s="230"/>
      <c r="N269" s="230"/>
      <c r="O269" s="172"/>
    </row>
    <row r="270" spans="1:15" s="20" customFormat="1" ht="67.5" customHeight="1" x14ac:dyDescent="0.3">
      <c r="A270" s="1" t="str">
        <f t="shared" si="16"/>
        <v>920</v>
      </c>
      <c r="B270" s="1" t="str">
        <f t="shared" si="17"/>
        <v>2 02</v>
      </c>
      <c r="C270" s="1" t="str">
        <f t="shared" si="18"/>
        <v>920 2 02</v>
      </c>
      <c r="D270" s="1"/>
      <c r="E270" s="1"/>
      <c r="F270" s="68" t="s">
        <v>863</v>
      </c>
      <c r="G270" s="204" t="s">
        <v>649</v>
      </c>
      <c r="H270" s="104" t="s">
        <v>110</v>
      </c>
      <c r="I270" s="230">
        <v>19204.8</v>
      </c>
      <c r="J270" s="231">
        <v>19204.797030000002</v>
      </c>
      <c r="K270" s="226">
        <v>19204.8</v>
      </c>
      <c r="L270" s="230">
        <v>18407.8</v>
      </c>
      <c r="M270" s="230">
        <v>18407.8</v>
      </c>
      <c r="N270" s="230">
        <v>18407.8</v>
      </c>
      <c r="O270" s="172"/>
    </row>
    <row r="271" spans="1:15" s="20" customFormat="1" ht="123" customHeight="1" x14ac:dyDescent="0.3">
      <c r="A271" s="1" t="str">
        <f t="shared" si="16"/>
        <v>920</v>
      </c>
      <c r="B271" s="1" t="str">
        <f t="shared" si="17"/>
        <v>2 02</v>
      </c>
      <c r="C271" s="1" t="str">
        <f t="shared" si="18"/>
        <v>920 2 02</v>
      </c>
      <c r="D271" s="1"/>
      <c r="E271" s="1"/>
      <c r="F271" s="68" t="s">
        <v>937</v>
      </c>
      <c r="G271" s="204" t="s">
        <v>912</v>
      </c>
      <c r="H271" s="104" t="s">
        <v>110</v>
      </c>
      <c r="I271" s="230">
        <v>14222.3</v>
      </c>
      <c r="J271" s="231">
        <v>0</v>
      </c>
      <c r="K271" s="226">
        <v>14222.3</v>
      </c>
      <c r="L271" s="230"/>
      <c r="M271" s="230"/>
      <c r="N271" s="230"/>
      <c r="O271" s="172"/>
    </row>
    <row r="272" spans="1:15" s="20" customFormat="1" ht="48.75" customHeight="1" x14ac:dyDescent="0.3">
      <c r="A272" s="1" t="str">
        <f t="shared" si="16"/>
        <v>920</v>
      </c>
      <c r="B272" s="1" t="str">
        <f t="shared" si="17"/>
        <v>2 02</v>
      </c>
      <c r="C272" s="1" t="str">
        <f t="shared" si="18"/>
        <v>920 2 02</v>
      </c>
      <c r="D272" s="1"/>
      <c r="E272" s="1"/>
      <c r="F272" s="68" t="s">
        <v>938</v>
      </c>
      <c r="G272" s="204" t="s">
        <v>913</v>
      </c>
      <c r="H272" s="104" t="s">
        <v>110</v>
      </c>
      <c r="I272" s="230"/>
      <c r="J272" s="231"/>
      <c r="K272" s="226"/>
      <c r="L272" s="230">
        <v>87515.9</v>
      </c>
      <c r="M272" s="230">
        <v>87515.9</v>
      </c>
      <c r="N272" s="230">
        <v>87515.9</v>
      </c>
      <c r="O272" s="172"/>
    </row>
    <row r="273" spans="1:22" s="20" customFormat="1" ht="56.25" x14ac:dyDescent="0.3">
      <c r="A273" s="1" t="str">
        <f t="shared" si="16"/>
        <v>920</v>
      </c>
      <c r="B273" s="1" t="str">
        <f t="shared" si="17"/>
        <v>2 02</v>
      </c>
      <c r="C273" s="1" t="str">
        <f t="shared" si="18"/>
        <v>920 2 02</v>
      </c>
      <c r="D273" s="1"/>
      <c r="E273" s="1"/>
      <c r="F273" s="68" t="s">
        <v>939</v>
      </c>
      <c r="G273" s="204" t="s">
        <v>914</v>
      </c>
      <c r="H273" s="104" t="s">
        <v>110</v>
      </c>
      <c r="I273" s="230"/>
      <c r="J273" s="231"/>
      <c r="K273" s="226"/>
      <c r="L273" s="230">
        <v>56455.1</v>
      </c>
      <c r="M273" s="230">
        <v>49643.199999999997</v>
      </c>
      <c r="N273" s="230">
        <v>10479</v>
      </c>
      <c r="O273" s="172"/>
    </row>
    <row r="274" spans="1:22" s="20" customFormat="1" ht="93.75" x14ac:dyDescent="0.3">
      <c r="A274" s="1" t="str">
        <f t="shared" si="16"/>
        <v>920</v>
      </c>
      <c r="B274" s="1" t="str">
        <f t="shared" si="17"/>
        <v>2 02</v>
      </c>
      <c r="C274" s="1" t="str">
        <f t="shared" si="18"/>
        <v>920 2 02</v>
      </c>
      <c r="D274" s="1"/>
      <c r="E274" s="1"/>
      <c r="F274" s="68" t="s">
        <v>500</v>
      </c>
      <c r="G274" s="204" t="s">
        <v>433</v>
      </c>
      <c r="H274" s="104" t="s">
        <v>110</v>
      </c>
      <c r="I274" s="230">
        <v>237786</v>
      </c>
      <c r="J274" s="231">
        <v>213113.38407</v>
      </c>
      <c r="K274" s="226">
        <v>237786</v>
      </c>
      <c r="L274" s="230"/>
      <c r="M274" s="230"/>
      <c r="N274" s="230"/>
      <c r="O274" s="172"/>
    </row>
    <row r="275" spans="1:22" s="20" customFormat="1" ht="75" x14ac:dyDescent="0.3">
      <c r="A275" s="1" t="str">
        <f t="shared" si="16"/>
        <v>920</v>
      </c>
      <c r="B275" s="1" t="str">
        <f t="shared" si="17"/>
        <v>2 02</v>
      </c>
      <c r="C275" s="1" t="str">
        <f t="shared" si="18"/>
        <v>920 2 02</v>
      </c>
      <c r="D275" s="1"/>
      <c r="E275" s="1"/>
      <c r="F275" s="68" t="s">
        <v>517</v>
      </c>
      <c r="G275" s="204" t="s">
        <v>516</v>
      </c>
      <c r="H275" s="104" t="s">
        <v>110</v>
      </c>
      <c r="I275" s="230">
        <v>138958.5</v>
      </c>
      <c r="J275" s="231">
        <v>85620.858970000001</v>
      </c>
      <c r="K275" s="226">
        <v>138958.5</v>
      </c>
      <c r="L275" s="230"/>
      <c r="M275" s="230"/>
      <c r="N275" s="230"/>
      <c r="O275" s="172"/>
    </row>
    <row r="276" spans="1:22" s="20" customFormat="1" ht="66" customHeight="1" x14ac:dyDescent="0.3">
      <c r="A276" s="1" t="str">
        <f t="shared" si="16"/>
        <v>920</v>
      </c>
      <c r="B276" s="1" t="str">
        <f t="shared" si="17"/>
        <v>2 02</v>
      </c>
      <c r="C276" s="1" t="str">
        <f t="shared" si="18"/>
        <v>920 2 02</v>
      </c>
      <c r="D276" s="1"/>
      <c r="E276" s="1"/>
      <c r="F276" s="68" t="s">
        <v>829</v>
      </c>
      <c r="G276" s="204" t="s">
        <v>650</v>
      </c>
      <c r="H276" s="104" t="s">
        <v>110</v>
      </c>
      <c r="I276" s="230">
        <v>63464</v>
      </c>
      <c r="J276" s="231">
        <v>26185.015889999999</v>
      </c>
      <c r="K276" s="226">
        <v>63464</v>
      </c>
      <c r="L276" s="230"/>
      <c r="M276" s="230"/>
      <c r="N276" s="230"/>
      <c r="O276" s="172"/>
    </row>
    <row r="277" spans="1:22" s="20" customFormat="1" ht="56.25" customHeight="1" x14ac:dyDescent="0.3">
      <c r="A277" s="1" t="str">
        <f t="shared" si="16"/>
        <v>920</v>
      </c>
      <c r="B277" s="1" t="str">
        <f t="shared" si="17"/>
        <v>2 02</v>
      </c>
      <c r="C277" s="1" t="str">
        <f t="shared" si="18"/>
        <v>920 2 02</v>
      </c>
      <c r="D277" s="1" t="str">
        <f t="shared" ref="D277:D341" si="21">RIGHT(E277,2)</f>
        <v>35</v>
      </c>
      <c r="E277" s="1" t="str">
        <f t="shared" ref="E277:E341" si="22">LEFT(F277,11)</f>
        <v>920 2 02 35</v>
      </c>
      <c r="F277" s="65" t="s">
        <v>434</v>
      </c>
      <c r="G277" s="204" t="s">
        <v>940</v>
      </c>
      <c r="H277" s="67" t="s">
        <v>110</v>
      </c>
      <c r="I277" s="230">
        <v>20802.7</v>
      </c>
      <c r="J277" s="231">
        <v>15584.049000000001</v>
      </c>
      <c r="K277" s="226">
        <v>20802.7</v>
      </c>
      <c r="L277" s="235">
        <v>21629.599999999999</v>
      </c>
      <c r="M277" s="235">
        <v>22390.5</v>
      </c>
      <c r="N277" s="235">
        <v>23214.799999999999</v>
      </c>
      <c r="O277" s="173"/>
      <c r="P277" s="224"/>
      <c r="Q277" s="224"/>
      <c r="R277" s="224"/>
      <c r="S277" s="224"/>
      <c r="T277" s="224"/>
      <c r="U277" s="224"/>
      <c r="V277" s="224"/>
    </row>
    <row r="278" spans="1:22" s="20" customFormat="1" ht="56.25" x14ac:dyDescent="0.3">
      <c r="A278" s="1" t="str">
        <f t="shared" si="16"/>
        <v>920</v>
      </c>
      <c r="B278" s="1" t="str">
        <f t="shared" si="17"/>
        <v>2 02</v>
      </c>
      <c r="C278" s="1" t="str">
        <f t="shared" si="18"/>
        <v>920 2 02</v>
      </c>
      <c r="D278" s="1" t="str">
        <f t="shared" si="21"/>
        <v>35</v>
      </c>
      <c r="E278" s="1" t="str">
        <f t="shared" si="22"/>
        <v>920 2 02 35</v>
      </c>
      <c r="F278" s="65" t="s">
        <v>435</v>
      </c>
      <c r="G278" s="204" t="s">
        <v>153</v>
      </c>
      <c r="H278" s="67" t="s">
        <v>110</v>
      </c>
      <c r="I278" s="230">
        <v>636.6</v>
      </c>
      <c r="J278" s="231">
        <v>0</v>
      </c>
      <c r="K278" s="226">
        <v>636.6</v>
      </c>
      <c r="L278" s="235">
        <v>5865.4</v>
      </c>
      <c r="M278" s="235">
        <v>694.7</v>
      </c>
      <c r="N278" s="235">
        <v>309.2</v>
      </c>
      <c r="O278" s="173"/>
      <c r="P278" s="224"/>
      <c r="Q278" s="224"/>
      <c r="R278" s="224"/>
      <c r="S278" s="224"/>
      <c r="T278" s="224"/>
      <c r="U278" s="224"/>
    </row>
    <row r="279" spans="1:22" s="20" customFormat="1" ht="45.75" customHeight="1" x14ac:dyDescent="0.3">
      <c r="A279" s="1" t="str">
        <f t="shared" si="16"/>
        <v>920</v>
      </c>
      <c r="B279" s="1" t="str">
        <f t="shared" si="17"/>
        <v>2 02</v>
      </c>
      <c r="C279" s="1" t="str">
        <f t="shared" si="18"/>
        <v>920 2 02</v>
      </c>
      <c r="D279" s="1" t="str">
        <f t="shared" si="21"/>
        <v>35</v>
      </c>
      <c r="E279" s="1" t="str">
        <f t="shared" si="22"/>
        <v>920 2 02 35</v>
      </c>
      <c r="F279" s="65" t="s">
        <v>436</v>
      </c>
      <c r="G279" s="66" t="s">
        <v>154</v>
      </c>
      <c r="H279" s="67" t="s">
        <v>110</v>
      </c>
      <c r="I279" s="230">
        <v>10511.1</v>
      </c>
      <c r="J279" s="231">
        <v>800</v>
      </c>
      <c r="K279" s="226">
        <v>10511.1</v>
      </c>
      <c r="L279" s="235">
        <v>9327.2000000000007</v>
      </c>
      <c r="M279" s="235">
        <v>9989.9</v>
      </c>
      <c r="N279" s="235">
        <v>9963.5</v>
      </c>
      <c r="O279" s="173"/>
    </row>
    <row r="280" spans="1:22" s="20" customFormat="1" ht="44.25" customHeight="1" x14ac:dyDescent="0.3">
      <c r="A280" s="1" t="str">
        <f t="shared" si="16"/>
        <v>920</v>
      </c>
      <c r="B280" s="1" t="str">
        <f t="shared" si="17"/>
        <v>2 02</v>
      </c>
      <c r="C280" s="1" t="str">
        <f t="shared" si="18"/>
        <v>920 2 02</v>
      </c>
      <c r="D280" s="1" t="str">
        <f t="shared" si="21"/>
        <v>35</v>
      </c>
      <c r="E280" s="1" t="str">
        <f t="shared" si="22"/>
        <v>920 2 02 35</v>
      </c>
      <c r="F280" s="65" t="s">
        <v>437</v>
      </c>
      <c r="G280" s="66" t="s">
        <v>652</v>
      </c>
      <c r="H280" s="67" t="s">
        <v>110</v>
      </c>
      <c r="I280" s="230">
        <v>384103.7</v>
      </c>
      <c r="J280" s="231">
        <v>269783.29313000001</v>
      </c>
      <c r="K280" s="226">
        <v>384103.7</v>
      </c>
      <c r="L280" s="235"/>
      <c r="M280" s="235"/>
      <c r="N280" s="235"/>
      <c r="O280" s="173"/>
    </row>
    <row r="281" spans="1:22" s="20" customFormat="1" ht="112.5" x14ac:dyDescent="0.3">
      <c r="A281" s="1" t="str">
        <f t="shared" si="16"/>
        <v>920</v>
      </c>
      <c r="B281" s="1" t="str">
        <f t="shared" si="17"/>
        <v>2 02</v>
      </c>
      <c r="C281" s="1" t="str">
        <f t="shared" si="18"/>
        <v>920 2 02</v>
      </c>
      <c r="D281" s="1"/>
      <c r="E281" s="1"/>
      <c r="F281" s="65" t="s">
        <v>942</v>
      </c>
      <c r="G281" s="66" t="s">
        <v>941</v>
      </c>
      <c r="H281" s="67" t="s">
        <v>110</v>
      </c>
      <c r="I281" s="230"/>
      <c r="J281" s="231"/>
      <c r="K281" s="226"/>
      <c r="L281" s="235">
        <v>1976.9</v>
      </c>
      <c r="M281" s="235">
        <v>2063.9</v>
      </c>
      <c r="N281" s="235">
        <v>2156.8000000000002</v>
      </c>
      <c r="O281" s="173"/>
    </row>
    <row r="282" spans="1:22" s="20" customFormat="1" ht="67.5" customHeight="1" x14ac:dyDescent="0.3">
      <c r="A282" s="1" t="str">
        <f t="shared" si="16"/>
        <v>920</v>
      </c>
      <c r="B282" s="1" t="str">
        <f t="shared" si="17"/>
        <v>2 02</v>
      </c>
      <c r="C282" s="1" t="str">
        <f t="shared" si="18"/>
        <v>920 2 02</v>
      </c>
      <c r="D282" s="1" t="str">
        <f t="shared" si="21"/>
        <v>35</v>
      </c>
      <c r="E282" s="1" t="str">
        <f t="shared" si="22"/>
        <v>920 2 02 35</v>
      </c>
      <c r="F282" s="65" t="s">
        <v>438</v>
      </c>
      <c r="G282" s="66" t="s">
        <v>305</v>
      </c>
      <c r="H282" s="67" t="s">
        <v>110</v>
      </c>
      <c r="I282" s="230">
        <v>11740.5</v>
      </c>
      <c r="J282" s="230">
        <v>8597.2999999999993</v>
      </c>
      <c r="K282" s="226">
        <v>11740.5</v>
      </c>
      <c r="L282" s="235">
        <v>9890.5</v>
      </c>
      <c r="M282" s="235">
        <v>8908.9</v>
      </c>
      <c r="N282" s="235">
        <v>8623</v>
      </c>
      <c r="O282" s="173"/>
    </row>
    <row r="283" spans="1:22" s="20" customFormat="1" ht="75" customHeight="1" x14ac:dyDescent="0.3">
      <c r="A283" s="1" t="str">
        <f t="shared" si="16"/>
        <v>920</v>
      </c>
      <c r="B283" s="1" t="str">
        <f t="shared" si="17"/>
        <v>2 02</v>
      </c>
      <c r="C283" s="1" t="str">
        <f t="shared" si="18"/>
        <v>920 2 02</v>
      </c>
      <c r="D283" s="1" t="str">
        <f t="shared" si="21"/>
        <v>35</v>
      </c>
      <c r="E283" s="1" t="str">
        <f t="shared" si="22"/>
        <v>920 2 02 35</v>
      </c>
      <c r="F283" s="65" t="s">
        <v>439</v>
      </c>
      <c r="G283" s="66" t="s">
        <v>155</v>
      </c>
      <c r="H283" s="67" t="s">
        <v>110</v>
      </c>
      <c r="I283" s="230">
        <v>167.2</v>
      </c>
      <c r="J283" s="231">
        <v>133.52401</v>
      </c>
      <c r="K283" s="226">
        <v>167.2</v>
      </c>
      <c r="L283" s="235"/>
      <c r="M283" s="235"/>
      <c r="N283" s="235"/>
      <c r="O283" s="173"/>
    </row>
    <row r="284" spans="1:22" s="20" customFormat="1" ht="87" customHeight="1" x14ac:dyDescent="0.3">
      <c r="A284" s="1" t="str">
        <f t="shared" si="16"/>
        <v>920</v>
      </c>
      <c r="B284" s="1" t="str">
        <f t="shared" si="17"/>
        <v>2 02</v>
      </c>
      <c r="C284" s="1" t="str">
        <f t="shared" si="18"/>
        <v>920 2 02</v>
      </c>
      <c r="D284" s="1" t="str">
        <f t="shared" si="21"/>
        <v>35</v>
      </c>
      <c r="E284" s="1" t="str">
        <f t="shared" si="22"/>
        <v>920 2 02 35</v>
      </c>
      <c r="F284" s="65" t="s">
        <v>440</v>
      </c>
      <c r="G284" s="66" t="s">
        <v>306</v>
      </c>
      <c r="H284" s="67" t="s">
        <v>110</v>
      </c>
      <c r="I284" s="230">
        <v>30528.400000000001</v>
      </c>
      <c r="J284" s="230">
        <v>20814.49757</v>
      </c>
      <c r="K284" s="226">
        <v>30528.400000000001</v>
      </c>
      <c r="L284" s="235">
        <v>45675.4</v>
      </c>
      <c r="M284" s="235">
        <v>41123.300000000003</v>
      </c>
      <c r="N284" s="235">
        <v>41107</v>
      </c>
      <c r="O284" s="173"/>
    </row>
    <row r="285" spans="1:22" s="20" customFormat="1" ht="78.75" customHeight="1" x14ac:dyDescent="0.3">
      <c r="A285" s="1" t="str">
        <f t="shared" si="16"/>
        <v>920</v>
      </c>
      <c r="B285" s="1" t="str">
        <f t="shared" si="17"/>
        <v>2 02</v>
      </c>
      <c r="C285" s="1" t="str">
        <f t="shared" si="18"/>
        <v>920 2 02</v>
      </c>
      <c r="D285" s="1" t="str">
        <f t="shared" si="21"/>
        <v>35</v>
      </c>
      <c r="E285" s="1" t="str">
        <f t="shared" si="22"/>
        <v>920 2 02 35</v>
      </c>
      <c r="F285" s="65" t="s">
        <v>441</v>
      </c>
      <c r="G285" s="66" t="s">
        <v>156</v>
      </c>
      <c r="H285" s="67" t="s">
        <v>110</v>
      </c>
      <c r="I285" s="230">
        <v>5551.8</v>
      </c>
      <c r="J285" s="231">
        <v>5394.9438</v>
      </c>
      <c r="K285" s="226">
        <v>5551.8</v>
      </c>
      <c r="L285" s="235">
        <v>6427.8</v>
      </c>
      <c r="M285" s="235">
        <v>6684.7</v>
      </c>
      <c r="N285" s="235">
        <v>6952.2</v>
      </c>
      <c r="O285" s="173"/>
    </row>
    <row r="286" spans="1:22" s="20" customFormat="1" ht="102.75" customHeight="1" x14ac:dyDescent="0.3">
      <c r="A286" s="1" t="str">
        <f t="shared" si="16"/>
        <v>920</v>
      </c>
      <c r="B286" s="1" t="str">
        <f t="shared" si="17"/>
        <v>2 02</v>
      </c>
      <c r="C286" s="1" t="str">
        <f t="shared" si="18"/>
        <v>920 2 02</v>
      </c>
      <c r="D286" s="1" t="str">
        <f t="shared" si="21"/>
        <v>35</v>
      </c>
      <c r="E286" s="1" t="str">
        <f t="shared" si="22"/>
        <v>920 2 02 35</v>
      </c>
      <c r="F286" s="65" t="s">
        <v>442</v>
      </c>
      <c r="G286" s="66" t="s">
        <v>943</v>
      </c>
      <c r="H286" s="67" t="s">
        <v>110</v>
      </c>
      <c r="I286" s="230">
        <v>27.4</v>
      </c>
      <c r="J286" s="231">
        <v>0</v>
      </c>
      <c r="K286" s="226">
        <v>0</v>
      </c>
      <c r="L286" s="235">
        <v>28.2</v>
      </c>
      <c r="M286" s="235">
        <v>28.9</v>
      </c>
      <c r="N286" s="235">
        <v>29.7</v>
      </c>
      <c r="O286" s="173"/>
    </row>
    <row r="287" spans="1:22" s="20" customFormat="1" ht="46.5" customHeight="1" x14ac:dyDescent="0.3">
      <c r="A287" s="1" t="str">
        <f t="shared" si="16"/>
        <v>920</v>
      </c>
      <c r="B287" s="1" t="str">
        <f t="shared" si="17"/>
        <v>2 02</v>
      </c>
      <c r="C287" s="1" t="str">
        <f t="shared" si="18"/>
        <v>920 2 02</v>
      </c>
      <c r="D287" s="1" t="str">
        <f t="shared" si="21"/>
        <v>35</v>
      </c>
      <c r="E287" s="1" t="str">
        <f t="shared" si="22"/>
        <v>920 2 02 35</v>
      </c>
      <c r="F287" s="65" t="s">
        <v>443</v>
      </c>
      <c r="G287" s="66" t="s">
        <v>158</v>
      </c>
      <c r="H287" s="67" t="s">
        <v>110</v>
      </c>
      <c r="I287" s="230">
        <v>184413.3</v>
      </c>
      <c r="J287" s="231">
        <v>141008.75618</v>
      </c>
      <c r="K287" s="226">
        <v>184413.3</v>
      </c>
      <c r="L287" s="235">
        <v>128206.2</v>
      </c>
      <c r="M287" s="235">
        <v>128189.1</v>
      </c>
      <c r="N287" s="235">
        <v>128189.1</v>
      </c>
      <c r="O287" s="173"/>
    </row>
    <row r="288" spans="1:22" s="20" customFormat="1" ht="63" customHeight="1" x14ac:dyDescent="0.3">
      <c r="A288" s="1" t="str">
        <f t="shared" si="16"/>
        <v>920</v>
      </c>
      <c r="B288" s="1" t="str">
        <f t="shared" si="17"/>
        <v>2 02</v>
      </c>
      <c r="C288" s="1" t="str">
        <f t="shared" si="18"/>
        <v>920 2 02</v>
      </c>
      <c r="D288" s="1" t="str">
        <f t="shared" si="21"/>
        <v>35</v>
      </c>
      <c r="E288" s="1" t="str">
        <f t="shared" si="22"/>
        <v>920 2 02 35</v>
      </c>
      <c r="F288" s="65" t="s">
        <v>480</v>
      </c>
      <c r="G288" s="66" t="s">
        <v>159</v>
      </c>
      <c r="H288" s="67" t="s">
        <v>110</v>
      </c>
      <c r="I288" s="230">
        <v>27377.3</v>
      </c>
      <c r="J288" s="231">
        <v>14655.79277</v>
      </c>
      <c r="K288" s="226">
        <v>27377.3</v>
      </c>
      <c r="L288" s="235"/>
      <c r="M288" s="235"/>
      <c r="N288" s="235"/>
      <c r="O288" s="173"/>
    </row>
    <row r="289" spans="1:21" s="20" customFormat="1" ht="75" customHeight="1" x14ac:dyDescent="0.3">
      <c r="A289" s="1" t="str">
        <f t="shared" si="16"/>
        <v>920</v>
      </c>
      <c r="B289" s="1" t="str">
        <f t="shared" si="17"/>
        <v>2 02</v>
      </c>
      <c r="C289" s="1" t="str">
        <f t="shared" si="18"/>
        <v>920 2 02</v>
      </c>
      <c r="D289" s="1" t="str">
        <f t="shared" si="21"/>
        <v>35</v>
      </c>
      <c r="E289" s="1" t="str">
        <f t="shared" si="22"/>
        <v>920 2 02 35</v>
      </c>
      <c r="F289" s="65" t="s">
        <v>481</v>
      </c>
      <c r="G289" s="66" t="s">
        <v>160</v>
      </c>
      <c r="H289" s="67" t="s">
        <v>110</v>
      </c>
      <c r="I289" s="230">
        <v>39542.300000000003</v>
      </c>
      <c r="J289" s="231">
        <v>18656.975310000002</v>
      </c>
      <c r="K289" s="226">
        <v>39542.300000000003</v>
      </c>
      <c r="L289" s="235"/>
      <c r="M289" s="235"/>
      <c r="N289" s="235"/>
      <c r="O289" s="173"/>
    </row>
    <row r="290" spans="1:21" s="20" customFormat="1" ht="56.25" customHeight="1" x14ac:dyDescent="0.3">
      <c r="A290" s="1" t="str">
        <f t="shared" si="16"/>
        <v>920</v>
      </c>
      <c r="B290" s="1" t="str">
        <f t="shared" si="17"/>
        <v>2 02</v>
      </c>
      <c r="C290" s="1" t="str">
        <f t="shared" si="18"/>
        <v>920 2 02</v>
      </c>
      <c r="D290" s="1" t="str">
        <f t="shared" si="21"/>
        <v>35</v>
      </c>
      <c r="E290" s="1" t="str">
        <f t="shared" si="22"/>
        <v>920 2 02 35</v>
      </c>
      <c r="F290" s="65" t="s">
        <v>482</v>
      </c>
      <c r="G290" s="66" t="s">
        <v>161</v>
      </c>
      <c r="H290" s="67" t="s">
        <v>110</v>
      </c>
      <c r="I290" s="230">
        <v>61</v>
      </c>
      <c r="J290" s="235">
        <v>22.63693</v>
      </c>
      <c r="K290" s="226">
        <v>61</v>
      </c>
      <c r="L290" s="235"/>
      <c r="M290" s="235"/>
      <c r="N290" s="235"/>
      <c r="O290" s="173"/>
    </row>
    <row r="291" spans="1:21" s="20" customFormat="1" ht="61.5" customHeight="1" x14ac:dyDescent="0.3">
      <c r="A291" s="1" t="str">
        <f t="shared" si="16"/>
        <v>920</v>
      </c>
      <c r="B291" s="1" t="str">
        <f t="shared" si="17"/>
        <v>2 02</v>
      </c>
      <c r="C291" s="1" t="str">
        <f t="shared" si="18"/>
        <v>920 2 02</v>
      </c>
      <c r="D291" s="1" t="str">
        <f t="shared" si="21"/>
        <v>35</v>
      </c>
      <c r="E291" s="1" t="str">
        <f t="shared" si="22"/>
        <v>920 2 02 35</v>
      </c>
      <c r="F291" s="65" t="s">
        <v>483</v>
      </c>
      <c r="G291" s="66" t="s">
        <v>944</v>
      </c>
      <c r="H291" s="67" t="s">
        <v>110</v>
      </c>
      <c r="I291" s="230">
        <v>553273.5</v>
      </c>
      <c r="J291" s="231">
        <v>301013.24752999999</v>
      </c>
      <c r="K291" s="226">
        <v>553273.5</v>
      </c>
      <c r="L291" s="235">
        <v>417655.8</v>
      </c>
      <c r="M291" s="235">
        <v>417655.8</v>
      </c>
      <c r="N291" s="235">
        <v>417655.8</v>
      </c>
      <c r="O291" s="173"/>
    </row>
    <row r="292" spans="1:21" s="20" customFormat="1" ht="112.5" customHeight="1" x14ac:dyDescent="0.3">
      <c r="A292" s="1" t="str">
        <f t="shared" si="16"/>
        <v>920</v>
      </c>
      <c r="B292" s="1" t="str">
        <f t="shared" si="17"/>
        <v>2 02</v>
      </c>
      <c r="C292" s="1" t="str">
        <f t="shared" si="18"/>
        <v>920 2 02</v>
      </c>
      <c r="D292" s="1" t="str">
        <f t="shared" si="21"/>
        <v>35</v>
      </c>
      <c r="E292" s="1" t="str">
        <f t="shared" si="22"/>
        <v>920 2 02 35</v>
      </c>
      <c r="F292" s="65" t="s">
        <v>484</v>
      </c>
      <c r="G292" s="66" t="s">
        <v>163</v>
      </c>
      <c r="H292" s="67" t="s">
        <v>110</v>
      </c>
      <c r="I292" s="230">
        <v>796310</v>
      </c>
      <c r="J292" s="231">
        <v>564365.99080999999</v>
      </c>
      <c r="K292" s="226">
        <v>796310</v>
      </c>
      <c r="L292" s="235"/>
      <c r="M292" s="235"/>
      <c r="N292" s="235"/>
      <c r="O292" s="173"/>
    </row>
    <row r="293" spans="1:21" s="20" customFormat="1" ht="37.5" customHeight="1" x14ac:dyDescent="0.3">
      <c r="A293" s="1" t="str">
        <f t="shared" si="16"/>
        <v>920</v>
      </c>
      <c r="B293" s="1" t="str">
        <f t="shared" si="17"/>
        <v>2 02</v>
      </c>
      <c r="C293" s="1" t="str">
        <f t="shared" si="18"/>
        <v>920 2 02</v>
      </c>
      <c r="D293" s="1" t="str">
        <f t="shared" si="21"/>
        <v>35</v>
      </c>
      <c r="E293" s="1" t="str">
        <f t="shared" si="22"/>
        <v>920 2 02 35</v>
      </c>
      <c r="F293" s="68" t="s">
        <v>528</v>
      </c>
      <c r="G293" s="66" t="s">
        <v>444</v>
      </c>
      <c r="H293" s="67" t="s">
        <v>110</v>
      </c>
      <c r="I293" s="230">
        <v>42218.6</v>
      </c>
      <c r="J293" s="231">
        <v>28494.1</v>
      </c>
      <c r="K293" s="226">
        <v>42218.6</v>
      </c>
      <c r="L293" s="235">
        <v>43441.8</v>
      </c>
      <c r="M293" s="235">
        <v>46936.7</v>
      </c>
      <c r="N293" s="235">
        <v>46936.7</v>
      </c>
      <c r="O293" s="173"/>
    </row>
    <row r="294" spans="1:21" s="20" customFormat="1" ht="84" customHeight="1" x14ac:dyDescent="0.3">
      <c r="A294" s="1" t="str">
        <f t="shared" si="16"/>
        <v>920</v>
      </c>
      <c r="B294" s="1" t="str">
        <f t="shared" si="17"/>
        <v>2 02</v>
      </c>
      <c r="C294" s="1" t="str">
        <f t="shared" si="18"/>
        <v>920 2 02</v>
      </c>
      <c r="D294" s="1" t="str">
        <f t="shared" si="21"/>
        <v>35</v>
      </c>
      <c r="E294" s="1" t="str">
        <f t="shared" si="22"/>
        <v>920 2 02 35</v>
      </c>
      <c r="F294" s="68" t="s">
        <v>529</v>
      </c>
      <c r="G294" s="66" t="s">
        <v>853</v>
      </c>
      <c r="H294" s="67" t="s">
        <v>110</v>
      </c>
      <c r="I294" s="230">
        <v>14855</v>
      </c>
      <c r="J294" s="231">
        <v>14855</v>
      </c>
      <c r="K294" s="226">
        <v>14855</v>
      </c>
      <c r="L294" s="235">
        <v>5035.3</v>
      </c>
      <c r="M294" s="235"/>
      <c r="N294" s="235"/>
      <c r="O294" s="173"/>
    </row>
    <row r="295" spans="1:21" s="20" customFormat="1" ht="75" customHeight="1" x14ac:dyDescent="0.3">
      <c r="A295" s="1" t="str">
        <f t="shared" si="16"/>
        <v>920</v>
      </c>
      <c r="B295" s="1" t="str">
        <f t="shared" si="17"/>
        <v>2 02</v>
      </c>
      <c r="C295" s="1" t="str">
        <f t="shared" si="18"/>
        <v>920 2 02</v>
      </c>
      <c r="D295" s="1" t="str">
        <f t="shared" si="21"/>
        <v>35</v>
      </c>
      <c r="E295" s="1" t="str">
        <f t="shared" si="22"/>
        <v>920 2 02 35</v>
      </c>
      <c r="F295" s="68" t="s">
        <v>531</v>
      </c>
      <c r="G295" s="66" t="s">
        <v>447</v>
      </c>
      <c r="H295" s="67" t="s">
        <v>110</v>
      </c>
      <c r="I295" s="230">
        <v>63597.8</v>
      </c>
      <c r="J295" s="231">
        <v>39560.069680000001</v>
      </c>
      <c r="K295" s="226">
        <v>63597.8</v>
      </c>
      <c r="L295" s="235">
        <v>11634.7</v>
      </c>
      <c r="M295" s="235">
        <v>3948</v>
      </c>
      <c r="N295" s="235">
        <v>9024.7000000000007</v>
      </c>
      <c r="O295" s="173"/>
    </row>
    <row r="296" spans="1:21" s="20" customFormat="1" ht="112.5" customHeight="1" x14ac:dyDescent="0.3">
      <c r="A296" s="1" t="str">
        <f t="shared" si="16"/>
        <v>920</v>
      </c>
      <c r="B296" s="1" t="str">
        <f t="shared" si="17"/>
        <v>2 02</v>
      </c>
      <c r="C296" s="1" t="str">
        <f t="shared" si="18"/>
        <v>920 2 02</v>
      </c>
      <c r="D296" s="1" t="str">
        <f t="shared" si="21"/>
        <v>35</v>
      </c>
      <c r="E296" s="1" t="str">
        <f t="shared" si="22"/>
        <v>920 2 02 35</v>
      </c>
      <c r="F296" s="65" t="s">
        <v>448</v>
      </c>
      <c r="G296" s="66" t="s">
        <v>164</v>
      </c>
      <c r="H296" s="67" t="s">
        <v>110</v>
      </c>
      <c r="I296" s="230">
        <v>146022</v>
      </c>
      <c r="J296" s="231">
        <v>136938.33882999999</v>
      </c>
      <c r="K296" s="226">
        <v>152575.70000000001</v>
      </c>
      <c r="L296" s="230">
        <v>151576</v>
      </c>
      <c r="M296" s="230">
        <v>156874.1</v>
      </c>
      <c r="N296" s="230">
        <v>162384.20000000001</v>
      </c>
      <c r="O296" s="172"/>
    </row>
    <row r="297" spans="1:21" s="20" customFormat="1" ht="45" customHeight="1" x14ac:dyDescent="0.3">
      <c r="A297" s="1" t="str">
        <f t="shared" si="16"/>
        <v>920</v>
      </c>
      <c r="B297" s="1" t="str">
        <f t="shared" si="17"/>
        <v>2 02</v>
      </c>
      <c r="C297" s="1" t="str">
        <f t="shared" si="18"/>
        <v>920 2 02</v>
      </c>
      <c r="D297" s="1"/>
      <c r="E297" s="1"/>
      <c r="F297" s="65" t="s">
        <v>862</v>
      </c>
      <c r="G297" s="66" t="s">
        <v>854</v>
      </c>
      <c r="H297" s="67" t="s">
        <v>110</v>
      </c>
      <c r="I297" s="230">
        <v>5278</v>
      </c>
      <c r="J297" s="231">
        <v>5278</v>
      </c>
      <c r="K297" s="226">
        <v>5278</v>
      </c>
      <c r="L297" s="230"/>
      <c r="M297" s="230"/>
      <c r="N297" s="230"/>
      <c r="O297" s="172"/>
    </row>
    <row r="298" spans="1:21" s="20" customFormat="1" ht="44.25" customHeight="1" x14ac:dyDescent="0.3">
      <c r="A298" s="1" t="str">
        <f t="shared" si="16"/>
        <v>920</v>
      </c>
      <c r="B298" s="1" t="str">
        <f t="shared" si="17"/>
        <v>2 02</v>
      </c>
      <c r="C298" s="1" t="str">
        <f t="shared" si="18"/>
        <v>920 2 02</v>
      </c>
      <c r="D298" s="1"/>
      <c r="E298" s="1"/>
      <c r="F298" s="65" t="s">
        <v>946</v>
      </c>
      <c r="G298" s="66" t="s">
        <v>945</v>
      </c>
      <c r="H298" s="67" t="s">
        <v>110</v>
      </c>
      <c r="I298" s="230"/>
      <c r="J298" s="231"/>
      <c r="K298" s="226"/>
      <c r="L298" s="230">
        <v>4487.1000000000004</v>
      </c>
      <c r="M298" s="230"/>
      <c r="N298" s="230"/>
      <c r="O298" s="172"/>
    </row>
    <row r="299" spans="1:21" s="20" customFormat="1" ht="48" customHeight="1" x14ac:dyDescent="0.3">
      <c r="A299" s="1" t="str">
        <f t="shared" si="16"/>
        <v>920</v>
      </c>
      <c r="B299" s="1" t="str">
        <f t="shared" si="17"/>
        <v>2 02</v>
      </c>
      <c r="C299" s="1" t="str">
        <f t="shared" si="18"/>
        <v>920 2 02</v>
      </c>
      <c r="D299" s="1" t="str">
        <f t="shared" si="21"/>
        <v>35</v>
      </c>
      <c r="E299" s="1" t="str">
        <f t="shared" si="22"/>
        <v>920 2 02 35</v>
      </c>
      <c r="F299" s="65" t="s">
        <v>485</v>
      </c>
      <c r="G299" s="66" t="s">
        <v>855</v>
      </c>
      <c r="H299" s="67" t="s">
        <v>110</v>
      </c>
      <c r="I299" s="230">
        <v>699837.6</v>
      </c>
      <c r="J299" s="231">
        <v>471606.37628999999</v>
      </c>
      <c r="K299" s="226">
        <v>699837.6</v>
      </c>
      <c r="L299" s="230">
        <v>715328.6</v>
      </c>
      <c r="M299" s="230">
        <v>763282.8</v>
      </c>
      <c r="N299" s="230">
        <v>810969.59999999998</v>
      </c>
      <c r="O299" s="172"/>
    </row>
    <row r="300" spans="1:21" s="20" customFormat="1" ht="43.5" customHeight="1" x14ac:dyDescent="0.3">
      <c r="A300" s="1" t="str">
        <f t="shared" si="16"/>
        <v>920</v>
      </c>
      <c r="B300" s="1" t="str">
        <f t="shared" si="17"/>
        <v>2 02</v>
      </c>
      <c r="C300" s="1" t="str">
        <f t="shared" si="18"/>
        <v>920 2 02</v>
      </c>
      <c r="D300" s="1" t="str">
        <f t="shared" si="21"/>
        <v>35</v>
      </c>
      <c r="E300" s="1" t="str">
        <f t="shared" si="22"/>
        <v>920 2 02 35</v>
      </c>
      <c r="F300" s="65" t="s">
        <v>486</v>
      </c>
      <c r="G300" s="66" t="s">
        <v>856</v>
      </c>
      <c r="H300" s="67" t="s">
        <v>110</v>
      </c>
      <c r="I300" s="230">
        <v>65127.6</v>
      </c>
      <c r="J300" s="231">
        <v>44612.94887</v>
      </c>
      <c r="K300" s="226">
        <v>65127.6</v>
      </c>
      <c r="L300" s="235">
        <v>63296.3</v>
      </c>
      <c r="M300" s="235">
        <v>62392.6</v>
      </c>
      <c r="N300" s="235">
        <v>64342.2</v>
      </c>
      <c r="O300" s="173"/>
    </row>
    <row r="301" spans="1:21" s="20" customFormat="1" ht="56.25" customHeight="1" x14ac:dyDescent="0.3">
      <c r="A301" s="1" t="str">
        <f t="shared" si="16"/>
        <v>920</v>
      </c>
      <c r="B301" s="1" t="str">
        <f t="shared" si="17"/>
        <v>2 02</v>
      </c>
      <c r="C301" s="1" t="str">
        <f t="shared" si="18"/>
        <v>920 2 02</v>
      </c>
      <c r="D301" s="1" t="str">
        <f t="shared" si="21"/>
        <v>45</v>
      </c>
      <c r="E301" s="1" t="str">
        <f t="shared" si="22"/>
        <v>920 2 02 45</v>
      </c>
      <c r="F301" s="65" t="s">
        <v>487</v>
      </c>
      <c r="G301" s="66" t="s">
        <v>166</v>
      </c>
      <c r="H301" s="67" t="s">
        <v>110</v>
      </c>
      <c r="I301" s="230">
        <v>12777.3</v>
      </c>
      <c r="J301" s="231">
        <v>4464.2326300000004</v>
      </c>
      <c r="K301" s="226">
        <v>12777.3</v>
      </c>
      <c r="L301" s="230">
        <v>12398.3</v>
      </c>
      <c r="M301" s="230"/>
      <c r="N301" s="230"/>
      <c r="O301" s="174"/>
      <c r="P301" s="224"/>
      <c r="Q301" s="224"/>
      <c r="R301" s="224"/>
      <c r="S301" s="224"/>
      <c r="T301" s="224"/>
      <c r="U301" s="224"/>
    </row>
    <row r="302" spans="1:21" s="20" customFormat="1" ht="56.25" customHeight="1" x14ac:dyDescent="0.3">
      <c r="A302" s="1" t="str">
        <f t="shared" ref="A302:A356" si="23">LEFT(C302,3)</f>
        <v>920</v>
      </c>
      <c r="B302" s="1" t="str">
        <f t="shared" ref="B302:B356" si="24">RIGHT(C302,4)</f>
        <v>2 02</v>
      </c>
      <c r="C302" s="1" t="str">
        <f t="shared" ref="C302:C356" si="25">LEFT(F302,8)</f>
        <v>920 2 02</v>
      </c>
      <c r="D302" s="1" t="str">
        <f t="shared" si="21"/>
        <v>45</v>
      </c>
      <c r="E302" s="1" t="str">
        <f t="shared" si="22"/>
        <v>920 2 02 45</v>
      </c>
      <c r="F302" s="65" t="s">
        <v>488</v>
      </c>
      <c r="G302" s="66" t="s">
        <v>986</v>
      </c>
      <c r="H302" s="67" t="s">
        <v>110</v>
      </c>
      <c r="I302" s="230">
        <v>8046.1</v>
      </c>
      <c r="J302" s="231">
        <v>5546.6811200000002</v>
      </c>
      <c r="K302" s="226">
        <v>8046.1</v>
      </c>
      <c r="L302" s="230">
        <v>8994.4</v>
      </c>
      <c r="M302" s="230"/>
      <c r="N302" s="230"/>
    </row>
    <row r="303" spans="1:21" s="13" customFormat="1" ht="93.75" customHeight="1" x14ac:dyDescent="0.25">
      <c r="A303" s="1" t="str">
        <f t="shared" si="23"/>
        <v>920</v>
      </c>
      <c r="B303" s="1" t="str">
        <f t="shared" si="24"/>
        <v>2 02</v>
      </c>
      <c r="C303" s="1" t="str">
        <f t="shared" si="25"/>
        <v>920 2 02</v>
      </c>
      <c r="D303" s="1" t="str">
        <f t="shared" si="21"/>
        <v>45</v>
      </c>
      <c r="E303" s="1" t="str">
        <f t="shared" si="22"/>
        <v>920 2 02 45</v>
      </c>
      <c r="F303" s="65" t="s">
        <v>489</v>
      </c>
      <c r="G303" s="66" t="s">
        <v>308</v>
      </c>
      <c r="H303" s="67" t="s">
        <v>110</v>
      </c>
      <c r="I303" s="230"/>
      <c r="J303" s="231"/>
      <c r="K303" s="226"/>
      <c r="L303" s="230"/>
      <c r="M303" s="230"/>
      <c r="N303" s="230"/>
      <c r="O303" s="172"/>
    </row>
    <row r="304" spans="1:21" s="13" customFormat="1" ht="56.25" customHeight="1" x14ac:dyDescent="0.25">
      <c r="A304" s="1" t="str">
        <f t="shared" si="23"/>
        <v>920</v>
      </c>
      <c r="B304" s="1" t="str">
        <f t="shared" si="24"/>
        <v>2 02</v>
      </c>
      <c r="C304" s="1" t="str">
        <f t="shared" si="25"/>
        <v>920 2 02</v>
      </c>
      <c r="D304" s="1" t="str">
        <f t="shared" si="21"/>
        <v>45</v>
      </c>
      <c r="E304" s="1" t="str">
        <f t="shared" si="22"/>
        <v>920 2 02 45</v>
      </c>
      <c r="F304" s="65" t="s">
        <v>450</v>
      </c>
      <c r="G304" s="66" t="s">
        <v>168</v>
      </c>
      <c r="H304" s="67" t="s">
        <v>110</v>
      </c>
      <c r="I304" s="230">
        <v>53939.1</v>
      </c>
      <c r="J304" s="231">
        <v>41800.136400000003</v>
      </c>
      <c r="K304" s="226">
        <v>53939.1</v>
      </c>
      <c r="L304" s="235">
        <v>53307</v>
      </c>
      <c r="M304" s="235">
        <v>53307</v>
      </c>
      <c r="N304" s="235">
        <v>53307</v>
      </c>
      <c r="O304" s="173"/>
    </row>
    <row r="305" spans="1:15" ht="76.5" customHeight="1" x14ac:dyDescent="0.25">
      <c r="A305" s="1" t="str">
        <f t="shared" si="23"/>
        <v>920</v>
      </c>
      <c r="B305" s="1" t="str">
        <f t="shared" si="24"/>
        <v>2 02</v>
      </c>
      <c r="C305" s="1" t="str">
        <f t="shared" si="25"/>
        <v>920 2 02</v>
      </c>
      <c r="D305" s="1" t="str">
        <f>RIGHT(E305,2)</f>
        <v>45</v>
      </c>
      <c r="E305" s="1" t="str">
        <f>LEFT(F305,11)</f>
        <v>920 2 02 45</v>
      </c>
      <c r="F305" s="68" t="s">
        <v>539</v>
      </c>
      <c r="G305" s="66" t="s">
        <v>987</v>
      </c>
      <c r="H305" s="67" t="s">
        <v>110</v>
      </c>
      <c r="I305" s="230">
        <v>50255.199999999997</v>
      </c>
      <c r="J305" s="231">
        <v>16273.424000000001</v>
      </c>
      <c r="K305" s="226">
        <v>40255.199999999997</v>
      </c>
      <c r="L305" s="230">
        <v>52226.7</v>
      </c>
      <c r="M305" s="230">
        <v>13581.1</v>
      </c>
      <c r="N305" s="230"/>
      <c r="O305" s="172"/>
    </row>
    <row r="306" spans="1:15" s="20" customFormat="1" ht="81.75" customHeight="1" x14ac:dyDescent="0.3">
      <c r="A306" s="1" t="str">
        <f t="shared" si="23"/>
        <v>920</v>
      </c>
      <c r="B306" s="1" t="str">
        <f t="shared" si="24"/>
        <v>2 02</v>
      </c>
      <c r="C306" s="1" t="str">
        <f t="shared" si="25"/>
        <v>920 2 02</v>
      </c>
      <c r="D306" s="1" t="str">
        <f>RIGHT(E306,2)</f>
        <v>45</v>
      </c>
      <c r="E306" s="1" t="str">
        <f>LEFT(F306,11)</f>
        <v>920 2 02 45</v>
      </c>
      <c r="F306" s="65" t="s">
        <v>519</v>
      </c>
      <c r="G306" s="66" t="s">
        <v>988</v>
      </c>
      <c r="H306" s="67" t="s">
        <v>110</v>
      </c>
      <c r="I306" s="230">
        <v>168338.8</v>
      </c>
      <c r="J306" s="231">
        <v>120997.63185000001</v>
      </c>
      <c r="K306" s="226">
        <v>168338.8</v>
      </c>
      <c r="L306" s="230"/>
      <c r="M306" s="230"/>
      <c r="N306" s="230"/>
      <c r="O306" s="172"/>
    </row>
    <row r="307" spans="1:15" ht="63" customHeight="1" x14ac:dyDescent="0.25">
      <c r="A307" s="1" t="str">
        <f t="shared" si="23"/>
        <v>920</v>
      </c>
      <c r="B307" s="1" t="str">
        <f t="shared" si="24"/>
        <v>2 02</v>
      </c>
      <c r="C307" s="1" t="str">
        <f t="shared" si="25"/>
        <v>920 2 02</v>
      </c>
      <c r="D307" s="1" t="str">
        <f>RIGHT(E307,2)</f>
        <v>45</v>
      </c>
      <c r="E307" s="1" t="str">
        <f>LEFT(F307,11)</f>
        <v>920 2 02 45</v>
      </c>
      <c r="F307" s="68" t="s">
        <v>540</v>
      </c>
      <c r="G307" s="66" t="s">
        <v>989</v>
      </c>
      <c r="H307" s="67" t="s">
        <v>110</v>
      </c>
      <c r="I307" s="230">
        <v>20169.3</v>
      </c>
      <c r="J307" s="231">
        <v>18669.3</v>
      </c>
      <c r="K307" s="226">
        <v>20169.3</v>
      </c>
      <c r="L307" s="231">
        <v>47046.6</v>
      </c>
      <c r="M307" s="230">
        <v>25551.3</v>
      </c>
      <c r="N307" s="230"/>
      <c r="O307" s="172"/>
    </row>
    <row r="308" spans="1:15" ht="202.5" customHeight="1" x14ac:dyDescent="0.25">
      <c r="A308" s="1" t="str">
        <f t="shared" si="23"/>
        <v>920</v>
      </c>
      <c r="B308" s="1" t="str">
        <f t="shared" si="24"/>
        <v>2 02</v>
      </c>
      <c r="C308" s="1" t="str">
        <f t="shared" si="25"/>
        <v>920 2 02</v>
      </c>
      <c r="D308" s="1" t="str">
        <f>RIGHT(E308,2)</f>
        <v>45</v>
      </c>
      <c r="E308" s="1" t="str">
        <f>LEFT(F308,11)</f>
        <v>920 2 02 45</v>
      </c>
      <c r="F308" s="68" t="s">
        <v>541</v>
      </c>
      <c r="G308" s="66" t="s">
        <v>990</v>
      </c>
      <c r="H308" s="67" t="s">
        <v>110</v>
      </c>
      <c r="I308" s="230">
        <v>617.20000000000005</v>
      </c>
      <c r="J308" s="231">
        <v>432.04</v>
      </c>
      <c r="K308" s="226">
        <v>617.20000000000005</v>
      </c>
      <c r="L308" s="231">
        <v>617.20000000000005</v>
      </c>
      <c r="M308" s="231">
        <v>617.20000000000005</v>
      </c>
      <c r="N308" s="231"/>
      <c r="O308" s="174"/>
    </row>
    <row r="309" spans="1:15" s="13" customFormat="1" ht="71.25" customHeight="1" x14ac:dyDescent="0.25">
      <c r="A309" s="1" t="str">
        <f t="shared" si="23"/>
        <v>920</v>
      </c>
      <c r="B309" s="1" t="str">
        <f t="shared" si="24"/>
        <v>2 02</v>
      </c>
      <c r="C309" s="1" t="str">
        <f t="shared" si="25"/>
        <v>920 2 02</v>
      </c>
      <c r="D309" s="1"/>
      <c r="E309" s="1"/>
      <c r="F309" s="65" t="s">
        <v>861</v>
      </c>
      <c r="G309" s="66" t="s">
        <v>991</v>
      </c>
      <c r="H309" s="67" t="s">
        <v>110</v>
      </c>
      <c r="I309" s="230">
        <v>588479.4</v>
      </c>
      <c r="J309" s="230">
        <v>355981.61207999999</v>
      </c>
      <c r="K309" s="226">
        <v>588479.4</v>
      </c>
      <c r="L309" s="235">
        <v>588479.4</v>
      </c>
      <c r="M309" s="235">
        <v>588479.4</v>
      </c>
      <c r="N309" s="235">
        <v>536095.19999999995</v>
      </c>
      <c r="O309" s="173"/>
    </row>
    <row r="310" spans="1:15" s="225" customFormat="1" ht="63.75" customHeight="1" x14ac:dyDescent="0.25">
      <c r="A310" s="1" t="str">
        <f t="shared" si="23"/>
        <v>920</v>
      </c>
      <c r="B310" s="1" t="str">
        <f t="shared" si="24"/>
        <v>2 02</v>
      </c>
      <c r="C310" s="1" t="str">
        <f t="shared" si="25"/>
        <v>920 2 02</v>
      </c>
      <c r="D310" s="212"/>
      <c r="E310" s="212"/>
      <c r="F310" s="65" t="s">
        <v>860</v>
      </c>
      <c r="G310" s="66" t="s">
        <v>658</v>
      </c>
      <c r="H310" s="104" t="s">
        <v>110</v>
      </c>
      <c r="I310" s="230">
        <v>1000000</v>
      </c>
      <c r="J310" s="230">
        <v>462291.08042000001</v>
      </c>
      <c r="K310" s="226">
        <v>1000000</v>
      </c>
      <c r="L310" s="230">
        <v>1000000</v>
      </c>
      <c r="M310" s="230">
        <v>1000000</v>
      </c>
      <c r="N310" s="230"/>
      <c r="O310" s="173"/>
    </row>
    <row r="311" spans="1:15" ht="70.5" customHeight="1" x14ac:dyDescent="0.25">
      <c r="A311" s="1" t="str">
        <f t="shared" si="23"/>
        <v>920</v>
      </c>
      <c r="B311" s="1" t="str">
        <f t="shared" si="24"/>
        <v>2 02</v>
      </c>
      <c r="C311" s="1" t="str">
        <f t="shared" si="25"/>
        <v>920 2 02</v>
      </c>
      <c r="F311" s="68" t="s">
        <v>947</v>
      </c>
      <c r="G311" s="66" t="s">
        <v>992</v>
      </c>
      <c r="H311" s="67" t="s">
        <v>110</v>
      </c>
      <c r="I311" s="230"/>
      <c r="J311" s="231"/>
      <c r="K311" s="226"/>
      <c r="L311" s="230">
        <v>573.70000000000005</v>
      </c>
      <c r="M311" s="230">
        <v>573.70000000000005</v>
      </c>
      <c r="N311" s="230"/>
      <c r="O311" s="172"/>
    </row>
    <row r="312" spans="1:15" ht="48.75" customHeight="1" x14ac:dyDescent="0.25">
      <c r="A312" s="1" t="str">
        <f t="shared" si="23"/>
        <v>920</v>
      </c>
      <c r="B312" s="1" t="str">
        <f t="shared" si="24"/>
        <v>2 02</v>
      </c>
      <c r="C312" s="1" t="str">
        <f t="shared" si="25"/>
        <v>920 2 02</v>
      </c>
      <c r="F312" s="68" t="s">
        <v>458</v>
      </c>
      <c r="G312" s="66" t="s">
        <v>169</v>
      </c>
      <c r="H312" s="67" t="s">
        <v>110</v>
      </c>
      <c r="I312" s="230"/>
      <c r="J312" s="231">
        <v>57070.247640000001</v>
      </c>
      <c r="K312" s="226">
        <v>180481.7</v>
      </c>
      <c r="L312" s="230"/>
      <c r="M312" s="230"/>
      <c r="N312" s="230"/>
      <c r="O312" s="172"/>
    </row>
    <row r="313" spans="1:15" ht="74.25" customHeight="1" x14ac:dyDescent="0.25">
      <c r="A313" s="1" t="str">
        <f t="shared" si="23"/>
        <v>920</v>
      </c>
      <c r="B313" s="1" t="str">
        <f t="shared" si="24"/>
        <v>2 02</v>
      </c>
      <c r="C313" s="1" t="str">
        <f t="shared" si="25"/>
        <v>920 2 02</v>
      </c>
      <c r="D313" s="1" t="str">
        <f>RIGHT(E313,2)</f>
        <v>45</v>
      </c>
      <c r="E313" s="1" t="str">
        <f>LEFT(F313,11)</f>
        <v>920 2 02 45</v>
      </c>
      <c r="F313" s="68" t="s">
        <v>535</v>
      </c>
      <c r="G313" s="66" t="s">
        <v>993</v>
      </c>
      <c r="H313" s="67" t="s">
        <v>110</v>
      </c>
      <c r="I313" s="230">
        <v>454000</v>
      </c>
      <c r="J313" s="231">
        <v>297211.43979999999</v>
      </c>
      <c r="K313" s="226">
        <v>454000</v>
      </c>
      <c r="L313" s="230"/>
      <c r="M313" s="230"/>
      <c r="N313" s="230"/>
      <c r="O313" s="172"/>
    </row>
    <row r="314" spans="1:15" ht="74.25" customHeight="1" x14ac:dyDescent="0.25">
      <c r="A314" s="1" t="str">
        <f t="shared" si="23"/>
        <v>920</v>
      </c>
      <c r="B314" s="1" t="str">
        <f t="shared" si="24"/>
        <v>2 02</v>
      </c>
      <c r="C314" s="1" t="str">
        <f t="shared" si="25"/>
        <v>920 2 02</v>
      </c>
      <c r="F314" s="68" t="s">
        <v>948</v>
      </c>
      <c r="G314" s="66" t="s">
        <v>994</v>
      </c>
      <c r="H314" s="67" t="s">
        <v>110</v>
      </c>
      <c r="I314" s="230"/>
      <c r="J314" s="231"/>
      <c r="K314" s="226"/>
      <c r="L314" s="230">
        <v>50000</v>
      </c>
      <c r="M314" s="230"/>
      <c r="N314" s="230"/>
      <c r="O314" s="172"/>
    </row>
    <row r="315" spans="1:15" s="20" customFormat="1" ht="43.5" customHeight="1" x14ac:dyDescent="0.3">
      <c r="A315" s="1" t="str">
        <f t="shared" si="23"/>
        <v>920</v>
      </c>
      <c r="B315" s="1" t="str">
        <f t="shared" si="24"/>
        <v>2 02</v>
      </c>
      <c r="C315" s="1" t="str">
        <f t="shared" si="25"/>
        <v>920 2 02</v>
      </c>
      <c r="D315" s="1" t="str">
        <f>RIGHT(E315,2)</f>
        <v>45</v>
      </c>
      <c r="E315" s="1" t="str">
        <f>LEFT(F315,11)</f>
        <v>920 2 02 45</v>
      </c>
      <c r="F315" s="65" t="s">
        <v>521</v>
      </c>
      <c r="G315" s="66" t="s">
        <v>995</v>
      </c>
      <c r="H315" s="67" t="s">
        <v>110</v>
      </c>
      <c r="I315" s="230">
        <v>1000</v>
      </c>
      <c r="J315" s="231">
        <v>1000</v>
      </c>
      <c r="K315" s="226">
        <v>1000</v>
      </c>
      <c r="L315" s="230">
        <v>2500</v>
      </c>
      <c r="M315" s="230"/>
      <c r="N315" s="230"/>
      <c r="O315" s="172"/>
    </row>
    <row r="316" spans="1:15" s="20" customFormat="1" ht="47.25" customHeight="1" x14ac:dyDescent="0.3">
      <c r="A316" s="1" t="str">
        <f t="shared" si="23"/>
        <v>920</v>
      </c>
      <c r="B316" s="1" t="str">
        <f t="shared" si="24"/>
        <v>2 02</v>
      </c>
      <c r="C316" s="1" t="str">
        <f t="shared" si="25"/>
        <v>920 2 02</v>
      </c>
      <c r="D316" s="1"/>
      <c r="E316" s="1"/>
      <c r="F316" s="65" t="s">
        <v>532</v>
      </c>
      <c r="G316" s="66" t="s">
        <v>996</v>
      </c>
      <c r="H316" s="67" t="s">
        <v>110</v>
      </c>
      <c r="I316" s="230">
        <v>10000</v>
      </c>
      <c r="J316" s="230">
        <v>10000</v>
      </c>
      <c r="K316" s="226">
        <v>25000</v>
      </c>
      <c r="L316" s="230">
        <v>40000</v>
      </c>
      <c r="M316" s="230"/>
      <c r="N316" s="230"/>
      <c r="O316" s="172"/>
    </row>
    <row r="317" spans="1:15" ht="63.75" customHeight="1" x14ac:dyDescent="0.25">
      <c r="A317" s="1" t="str">
        <f t="shared" si="23"/>
        <v>920</v>
      </c>
      <c r="B317" s="1" t="str">
        <f t="shared" si="24"/>
        <v>2 02</v>
      </c>
      <c r="C317" s="1" t="str">
        <f t="shared" si="25"/>
        <v>920 2 02</v>
      </c>
      <c r="D317" s="1" t="str">
        <f t="shared" si="21"/>
        <v>45</v>
      </c>
      <c r="E317" s="1" t="str">
        <f t="shared" si="22"/>
        <v>920 2 02 45</v>
      </c>
      <c r="F317" s="68" t="s">
        <v>538</v>
      </c>
      <c r="G317" s="66" t="s">
        <v>997</v>
      </c>
      <c r="H317" s="67" t="s">
        <v>110</v>
      </c>
      <c r="I317" s="230">
        <v>93.4</v>
      </c>
      <c r="J317" s="231">
        <v>93.399720000000002</v>
      </c>
      <c r="K317" s="226">
        <v>93.4</v>
      </c>
      <c r="L317" s="230">
        <v>18.8</v>
      </c>
      <c r="M317" s="230">
        <v>18.8</v>
      </c>
      <c r="N317" s="230">
        <v>20.9</v>
      </c>
      <c r="O317" s="172"/>
    </row>
    <row r="318" spans="1:15" ht="56.25" customHeight="1" x14ac:dyDescent="0.25">
      <c r="A318" s="1" t="str">
        <f t="shared" si="23"/>
        <v>920</v>
      </c>
      <c r="B318" s="1" t="str">
        <f t="shared" si="24"/>
        <v>2 02</v>
      </c>
      <c r="C318" s="1" t="str">
        <f t="shared" si="25"/>
        <v>920 2 02</v>
      </c>
      <c r="F318" s="68" t="s">
        <v>859</v>
      </c>
      <c r="G318" s="66" t="s">
        <v>661</v>
      </c>
      <c r="H318" s="67" t="s">
        <v>110</v>
      </c>
      <c r="I318" s="230">
        <v>4000000</v>
      </c>
      <c r="J318" s="231">
        <v>0</v>
      </c>
      <c r="K318" s="226">
        <v>4000000</v>
      </c>
      <c r="L318" s="231">
        <v>4000000</v>
      </c>
      <c r="M318" s="231">
        <v>4000000</v>
      </c>
      <c r="N318" s="231"/>
      <c r="O318" s="174"/>
    </row>
    <row r="319" spans="1:15" ht="48" customHeight="1" x14ac:dyDescent="0.25">
      <c r="A319" s="1" t="str">
        <f t="shared" si="23"/>
        <v>920</v>
      </c>
      <c r="B319" s="1" t="str">
        <f t="shared" si="24"/>
        <v>2 02</v>
      </c>
      <c r="C319" s="1" t="str">
        <f t="shared" si="25"/>
        <v>920 2 02</v>
      </c>
      <c r="D319" s="1" t="str">
        <f t="shared" si="21"/>
        <v>49</v>
      </c>
      <c r="E319" s="1" t="str">
        <f t="shared" si="22"/>
        <v>920 2 02 49</v>
      </c>
      <c r="F319" s="65" t="s">
        <v>491</v>
      </c>
      <c r="G319" s="66" t="s">
        <v>310</v>
      </c>
      <c r="H319" s="67" t="s">
        <v>110</v>
      </c>
      <c r="I319" s="230">
        <v>2110357.4</v>
      </c>
      <c r="J319" s="231">
        <v>1107238.5134000001</v>
      </c>
      <c r="K319" s="226">
        <v>1941711.2</v>
      </c>
      <c r="L319" s="230"/>
      <c r="M319" s="230"/>
      <c r="N319" s="230"/>
      <c r="O319" s="168"/>
    </row>
    <row r="320" spans="1:15" ht="45" customHeight="1" x14ac:dyDescent="0.25">
      <c r="A320" s="1" t="str">
        <f t="shared" si="23"/>
        <v>920</v>
      </c>
      <c r="B320" s="1" t="str">
        <f t="shared" si="24"/>
        <v>2 02</v>
      </c>
      <c r="C320" s="1" t="str">
        <f t="shared" si="25"/>
        <v>920 2 02</v>
      </c>
      <c r="F320" s="65" t="s">
        <v>952</v>
      </c>
      <c r="G320" s="66" t="s">
        <v>998</v>
      </c>
      <c r="H320" s="67" t="s">
        <v>110</v>
      </c>
      <c r="I320" s="230">
        <v>200000</v>
      </c>
      <c r="J320" s="231">
        <v>8635.1101400000007</v>
      </c>
      <c r="K320" s="226">
        <v>200000</v>
      </c>
      <c r="L320" s="230"/>
      <c r="M320" s="230"/>
      <c r="N320" s="230"/>
      <c r="O320" s="168"/>
    </row>
    <row r="321" spans="1:22" s="212" customFormat="1" ht="115.5" customHeight="1" x14ac:dyDescent="0.25">
      <c r="A321" s="1" t="str">
        <f t="shared" si="23"/>
        <v>920</v>
      </c>
      <c r="B321" s="1" t="str">
        <f t="shared" si="24"/>
        <v>2 03</v>
      </c>
      <c r="C321" s="1" t="str">
        <f t="shared" si="25"/>
        <v>920 2 03</v>
      </c>
      <c r="D321" s="212" t="str">
        <f t="shared" si="21"/>
        <v>02</v>
      </c>
      <c r="E321" s="212" t="str">
        <f t="shared" si="22"/>
        <v>920 2 03 02</v>
      </c>
      <c r="F321" s="65" t="s">
        <v>463</v>
      </c>
      <c r="G321" s="66" t="s">
        <v>311</v>
      </c>
      <c r="H321" s="104" t="s">
        <v>110</v>
      </c>
      <c r="I321" s="230">
        <v>120839.60728</v>
      </c>
      <c r="J321" s="231">
        <v>128099.96546000001</v>
      </c>
      <c r="K321" s="226">
        <v>129276.6</v>
      </c>
      <c r="L321" s="230"/>
      <c r="M321" s="230"/>
      <c r="N321" s="230"/>
      <c r="O321" s="172"/>
      <c r="P321" s="205"/>
      <c r="Q321" s="205"/>
      <c r="R321" s="205"/>
      <c r="S321" s="205"/>
      <c r="T321" s="205"/>
      <c r="U321" s="205"/>
      <c r="V321" s="205"/>
    </row>
    <row r="322" spans="1:22" s="212" customFormat="1" ht="45" customHeight="1" x14ac:dyDescent="0.25">
      <c r="A322" s="1" t="str">
        <f t="shared" si="23"/>
        <v>920</v>
      </c>
      <c r="B322" s="1" t="str">
        <f t="shared" si="24"/>
        <v>2 04</v>
      </c>
      <c r="C322" s="1" t="str">
        <f t="shared" si="25"/>
        <v>920 2 04</v>
      </c>
      <c r="F322" s="65" t="s">
        <v>956</v>
      </c>
      <c r="G322" s="66" t="s">
        <v>312</v>
      </c>
      <c r="H322" s="104" t="s">
        <v>110</v>
      </c>
      <c r="I322" s="230">
        <v>4747.2314999999999</v>
      </c>
      <c r="J322" s="231">
        <v>4747.2314999999999</v>
      </c>
      <c r="K322" s="226">
        <v>4747.2</v>
      </c>
      <c r="L322" s="230"/>
      <c r="M322" s="230"/>
      <c r="N322" s="230"/>
      <c r="O322" s="172"/>
      <c r="P322" s="205"/>
      <c r="Q322" s="205"/>
      <c r="R322" s="205"/>
      <c r="S322" s="205"/>
      <c r="T322" s="205"/>
      <c r="U322" s="205"/>
      <c r="V322" s="205"/>
    </row>
    <row r="323" spans="1:22" s="212" customFormat="1" ht="86.25" customHeight="1" x14ac:dyDescent="0.25">
      <c r="A323" s="1" t="str">
        <f t="shared" si="23"/>
        <v>920</v>
      </c>
      <c r="B323" s="1" t="str">
        <f t="shared" si="24"/>
        <v>2 18</v>
      </c>
      <c r="C323" s="1" t="str">
        <f t="shared" si="25"/>
        <v>920 2 18</v>
      </c>
      <c r="F323" s="65" t="s">
        <v>957</v>
      </c>
      <c r="G323" s="66" t="s">
        <v>958</v>
      </c>
      <c r="H323" s="104" t="s">
        <v>110</v>
      </c>
      <c r="I323" s="230">
        <v>22</v>
      </c>
      <c r="J323" s="231">
        <v>22.000879999999999</v>
      </c>
      <c r="K323" s="226">
        <v>22</v>
      </c>
      <c r="L323" s="230"/>
      <c r="M323" s="230"/>
      <c r="N323" s="230"/>
      <c r="O323" s="172"/>
      <c r="P323" s="205"/>
      <c r="Q323" s="205"/>
      <c r="R323" s="205"/>
      <c r="S323" s="205"/>
      <c r="T323" s="205"/>
      <c r="U323" s="205"/>
      <c r="V323" s="205"/>
    </row>
    <row r="324" spans="1:22" s="212" customFormat="1" ht="71.25" customHeight="1" x14ac:dyDescent="0.25">
      <c r="A324" s="1" t="str">
        <f t="shared" si="23"/>
        <v>920</v>
      </c>
      <c r="B324" s="1" t="str">
        <f t="shared" si="24"/>
        <v>2 18</v>
      </c>
      <c r="C324" s="1" t="str">
        <f t="shared" si="25"/>
        <v>920 2 18</v>
      </c>
      <c r="F324" s="65" t="s">
        <v>959</v>
      </c>
      <c r="G324" s="66" t="s">
        <v>999</v>
      </c>
      <c r="H324" s="104" t="s">
        <v>110</v>
      </c>
      <c r="I324" s="230">
        <v>24.4</v>
      </c>
      <c r="J324" s="231">
        <v>26.387409999999999</v>
      </c>
      <c r="K324" s="226">
        <v>26.4</v>
      </c>
      <c r="L324" s="230"/>
      <c r="M324" s="230"/>
      <c r="N324" s="230"/>
      <c r="O324" s="172"/>
      <c r="P324" s="205"/>
      <c r="Q324" s="205"/>
      <c r="R324" s="205"/>
      <c r="S324" s="205"/>
      <c r="T324" s="205"/>
      <c r="U324" s="205"/>
      <c r="V324" s="205"/>
    </row>
    <row r="325" spans="1:22" s="212" customFormat="1" ht="71.25" customHeight="1" x14ac:dyDescent="0.25">
      <c r="A325" s="1" t="str">
        <f t="shared" si="23"/>
        <v>920</v>
      </c>
      <c r="B325" s="1" t="str">
        <f t="shared" si="24"/>
        <v>2 18</v>
      </c>
      <c r="C325" s="1" t="str">
        <f t="shared" si="25"/>
        <v>920 2 18</v>
      </c>
      <c r="F325" s="65" t="s">
        <v>833</v>
      </c>
      <c r="G325" s="66" t="s">
        <v>559</v>
      </c>
      <c r="H325" s="104" t="s">
        <v>110</v>
      </c>
      <c r="I325" s="230">
        <v>11.9</v>
      </c>
      <c r="J325" s="231">
        <v>40.131880000000002</v>
      </c>
      <c r="K325" s="226">
        <v>40.1</v>
      </c>
      <c r="L325" s="230"/>
      <c r="M325" s="230"/>
      <c r="N325" s="230"/>
      <c r="O325" s="172"/>
      <c r="P325" s="205"/>
      <c r="Q325" s="205"/>
      <c r="R325" s="205"/>
      <c r="S325" s="205"/>
      <c r="T325" s="205"/>
      <c r="U325" s="205"/>
      <c r="V325" s="205"/>
    </row>
    <row r="326" spans="1:22" s="212" customFormat="1" ht="63.75" customHeight="1" x14ac:dyDescent="0.25">
      <c r="A326" s="1" t="str">
        <f t="shared" si="23"/>
        <v>920</v>
      </c>
      <c r="B326" s="1" t="str">
        <f t="shared" si="24"/>
        <v>2 18</v>
      </c>
      <c r="C326" s="1" t="str">
        <f t="shared" si="25"/>
        <v>920 2 18</v>
      </c>
      <c r="F326" s="65" t="s">
        <v>960</v>
      </c>
      <c r="G326" s="66" t="s">
        <v>1000</v>
      </c>
      <c r="H326" s="104" t="s">
        <v>110</v>
      </c>
      <c r="I326" s="230"/>
      <c r="J326" s="231">
        <v>305.41057999999998</v>
      </c>
      <c r="K326" s="226">
        <v>305.39999999999998</v>
      </c>
      <c r="L326" s="230"/>
      <c r="M326" s="230"/>
      <c r="N326" s="230"/>
      <c r="O326" s="172"/>
      <c r="P326" s="205"/>
      <c r="Q326" s="205"/>
      <c r="R326" s="205"/>
      <c r="S326" s="205"/>
      <c r="T326" s="205"/>
      <c r="U326" s="205"/>
      <c r="V326" s="205"/>
    </row>
    <row r="327" spans="1:22" s="212" customFormat="1" ht="147.75" customHeight="1" x14ac:dyDescent="0.25">
      <c r="A327" s="1" t="str">
        <f t="shared" si="23"/>
        <v>920</v>
      </c>
      <c r="B327" s="1" t="str">
        <f t="shared" si="24"/>
        <v>2 18</v>
      </c>
      <c r="C327" s="1" t="str">
        <f t="shared" si="25"/>
        <v>920 2 18</v>
      </c>
      <c r="F327" s="65" t="s">
        <v>557</v>
      </c>
      <c r="G327" s="66" t="s">
        <v>961</v>
      </c>
      <c r="H327" s="104" t="s">
        <v>110</v>
      </c>
      <c r="I327" s="230">
        <v>24.5</v>
      </c>
      <c r="J327" s="231">
        <v>67.598119999999994</v>
      </c>
      <c r="K327" s="226">
        <v>67.599999999999994</v>
      </c>
      <c r="L327" s="230"/>
      <c r="M327" s="230"/>
      <c r="N327" s="230"/>
      <c r="O327" s="168"/>
    </row>
    <row r="328" spans="1:22" s="212" customFormat="1" ht="87" customHeight="1" x14ac:dyDescent="0.25">
      <c r="A328" s="1" t="str">
        <f t="shared" si="23"/>
        <v>920</v>
      </c>
      <c r="B328" s="1" t="str">
        <f t="shared" si="24"/>
        <v>2 18</v>
      </c>
      <c r="C328" s="1" t="str">
        <f t="shared" si="25"/>
        <v>920 2 18</v>
      </c>
      <c r="D328" s="212" t="str">
        <f>RIGHT(E328,2)</f>
        <v>35</v>
      </c>
      <c r="E328" s="212" t="str">
        <f>LEFT(F328,11)</f>
        <v>920 2 18 35</v>
      </c>
      <c r="F328" s="65" t="s">
        <v>858</v>
      </c>
      <c r="G328" s="66" t="s">
        <v>665</v>
      </c>
      <c r="H328" s="104" t="s">
        <v>110</v>
      </c>
      <c r="I328" s="230">
        <v>0</v>
      </c>
      <c r="J328" s="231">
        <v>2.0606900000000001</v>
      </c>
      <c r="K328" s="226">
        <v>2.1</v>
      </c>
      <c r="L328" s="230"/>
      <c r="M328" s="230"/>
      <c r="N328" s="230"/>
      <c r="O328" s="168"/>
    </row>
    <row r="329" spans="1:22" s="212" customFormat="1" ht="90" customHeight="1" x14ac:dyDescent="0.25">
      <c r="A329" s="1" t="str">
        <f t="shared" si="23"/>
        <v>920</v>
      </c>
      <c r="B329" s="1" t="str">
        <f t="shared" si="24"/>
        <v>2 18</v>
      </c>
      <c r="C329" s="1" t="str">
        <f t="shared" si="25"/>
        <v>920 2 18</v>
      </c>
      <c r="D329" s="212" t="str">
        <f>RIGHT(E329,2)</f>
        <v>35</v>
      </c>
      <c r="E329" s="212" t="str">
        <f>LEFT(F329,11)</f>
        <v>920 2 18 35</v>
      </c>
      <c r="F329" s="65" t="s">
        <v>857</v>
      </c>
      <c r="G329" s="66" t="s">
        <v>666</v>
      </c>
      <c r="H329" s="104" t="s">
        <v>110</v>
      </c>
      <c r="I329" s="230">
        <v>19.3</v>
      </c>
      <c r="J329" s="231">
        <v>1053.1549299999999</v>
      </c>
      <c r="K329" s="226">
        <v>1053.2</v>
      </c>
      <c r="L329" s="230"/>
      <c r="M329" s="230"/>
      <c r="N329" s="230"/>
      <c r="O329" s="168"/>
    </row>
    <row r="330" spans="1:22" s="212" customFormat="1" ht="75" customHeight="1" x14ac:dyDescent="0.25">
      <c r="A330" s="1" t="str">
        <f t="shared" si="23"/>
        <v>921</v>
      </c>
      <c r="B330" s="1" t="str">
        <f t="shared" si="24"/>
        <v>2 18</v>
      </c>
      <c r="C330" s="1" t="str">
        <f t="shared" si="25"/>
        <v>921 2 18</v>
      </c>
      <c r="F330" s="65" t="s">
        <v>962</v>
      </c>
      <c r="G330" s="66" t="s">
        <v>963</v>
      </c>
      <c r="H330" s="104" t="s">
        <v>110</v>
      </c>
      <c r="I330" s="230">
        <v>0</v>
      </c>
      <c r="J330" s="231">
        <v>1.8160000000000001</v>
      </c>
      <c r="K330" s="226">
        <v>1.82</v>
      </c>
      <c r="L330" s="230"/>
      <c r="M330" s="230"/>
      <c r="N330" s="230"/>
      <c r="O330" s="168"/>
    </row>
    <row r="331" spans="1:22" s="36" customFormat="1" ht="75" customHeight="1" x14ac:dyDescent="0.25">
      <c r="A331" s="1" t="str">
        <f t="shared" si="23"/>
        <v>921</v>
      </c>
      <c r="B331" s="1" t="str">
        <f t="shared" si="24"/>
        <v>2 18</v>
      </c>
      <c r="C331" s="1" t="str">
        <f t="shared" si="25"/>
        <v>921 2 18</v>
      </c>
      <c r="D331" s="212"/>
      <c r="E331" s="212"/>
      <c r="F331" s="65" t="s">
        <v>964</v>
      </c>
      <c r="G331" s="66" t="s">
        <v>170</v>
      </c>
      <c r="H331" s="104" t="s">
        <v>110</v>
      </c>
      <c r="I331" s="230">
        <v>0</v>
      </c>
      <c r="J331" s="231">
        <v>6909.6990699999997</v>
      </c>
      <c r="K331" s="226">
        <v>6909.7</v>
      </c>
      <c r="L331" s="230"/>
      <c r="M331" s="230"/>
      <c r="N331" s="230"/>
      <c r="O331" s="168"/>
    </row>
    <row r="332" spans="1:22" s="36" customFormat="1" ht="75" x14ac:dyDescent="0.25">
      <c r="A332" s="1" t="str">
        <f t="shared" si="23"/>
        <v>920</v>
      </c>
      <c r="B332" s="1" t="str">
        <f t="shared" si="24"/>
        <v>2 19</v>
      </c>
      <c r="C332" s="1" t="str">
        <f t="shared" si="25"/>
        <v>920 2 19</v>
      </c>
      <c r="D332" s="212" t="str">
        <f>RIGHT(E332,2)</f>
        <v>25</v>
      </c>
      <c r="E332" s="212" t="str">
        <f>LEFT(F332,11)</f>
        <v>920 2 19 25</v>
      </c>
      <c r="F332" s="65" t="s">
        <v>560</v>
      </c>
      <c r="G332" s="66" t="s">
        <v>315</v>
      </c>
      <c r="H332" s="104" t="s">
        <v>110</v>
      </c>
      <c r="I332" s="237">
        <v>-2202.06</v>
      </c>
      <c r="J332" s="238">
        <v>-2202.0566800000001</v>
      </c>
      <c r="K332" s="238">
        <v>-2202.0566800000001</v>
      </c>
      <c r="L332" s="230"/>
      <c r="M332" s="230"/>
      <c r="N332" s="230"/>
      <c r="O332" s="168"/>
    </row>
    <row r="333" spans="1:22" s="36" customFormat="1" ht="93.75" x14ac:dyDescent="0.25">
      <c r="A333" s="1" t="str">
        <f t="shared" si="23"/>
        <v>920</v>
      </c>
      <c r="B333" s="1" t="str">
        <f t="shared" si="24"/>
        <v>2 19</v>
      </c>
      <c r="C333" s="1" t="str">
        <f t="shared" si="25"/>
        <v>920 2 19</v>
      </c>
      <c r="D333" s="212"/>
      <c r="E333" s="212"/>
      <c r="F333" s="65" t="s">
        <v>966</v>
      </c>
      <c r="G333" s="66" t="s">
        <v>965</v>
      </c>
      <c r="H333" s="104" t="s">
        <v>110</v>
      </c>
      <c r="I333" s="237">
        <v>-0.59375</v>
      </c>
      <c r="J333" s="238">
        <v>-0.59375</v>
      </c>
      <c r="K333" s="238">
        <v>-0.59375</v>
      </c>
      <c r="L333" s="230"/>
      <c r="M333" s="230"/>
      <c r="N333" s="230"/>
      <c r="O333" s="168"/>
    </row>
    <row r="334" spans="1:22" s="36" customFormat="1" ht="37.5" x14ac:dyDescent="0.25">
      <c r="A334" s="1" t="str">
        <f t="shared" si="23"/>
        <v>920</v>
      </c>
      <c r="B334" s="1" t="str">
        <f t="shared" si="24"/>
        <v>2 19</v>
      </c>
      <c r="C334" s="1" t="str">
        <f t="shared" si="25"/>
        <v>920 2 19</v>
      </c>
      <c r="D334" s="212"/>
      <c r="E334" s="212"/>
      <c r="F334" s="65" t="s">
        <v>968</v>
      </c>
      <c r="G334" s="66" t="s">
        <v>1001</v>
      </c>
      <c r="H334" s="104" t="s">
        <v>110</v>
      </c>
      <c r="I334" s="238">
        <v>-8.0000000000000007E-5</v>
      </c>
      <c r="J334" s="238">
        <v>-8.0000000000000007E-5</v>
      </c>
      <c r="K334" s="238">
        <v>-8.0000000000000007E-5</v>
      </c>
      <c r="L334" s="230"/>
      <c r="M334" s="230"/>
      <c r="N334" s="230"/>
      <c r="O334" s="168"/>
    </row>
    <row r="335" spans="1:22" s="36" customFormat="1" ht="37.5" x14ac:dyDescent="0.25">
      <c r="A335" s="1" t="str">
        <f t="shared" si="23"/>
        <v>920</v>
      </c>
      <c r="B335" s="1" t="str">
        <f t="shared" si="24"/>
        <v>2 19</v>
      </c>
      <c r="C335" s="1" t="str">
        <f t="shared" si="25"/>
        <v>920 2 19</v>
      </c>
      <c r="D335" s="212"/>
      <c r="E335" s="212"/>
      <c r="F335" s="65" t="s">
        <v>969</v>
      </c>
      <c r="G335" s="66" t="s">
        <v>967</v>
      </c>
      <c r="H335" s="104" t="s">
        <v>110</v>
      </c>
      <c r="I335" s="230">
        <v>0</v>
      </c>
      <c r="J335" s="238">
        <v>-12.070510000000001</v>
      </c>
      <c r="K335" s="238">
        <v>-12.070510000000001</v>
      </c>
      <c r="L335" s="230"/>
      <c r="M335" s="230"/>
      <c r="N335" s="230"/>
      <c r="O335" s="168"/>
    </row>
    <row r="336" spans="1:22" s="36" customFormat="1" ht="56.25" x14ac:dyDescent="0.25">
      <c r="A336" s="1" t="str">
        <f t="shared" si="23"/>
        <v>920</v>
      </c>
      <c r="B336" s="1" t="str">
        <f t="shared" si="24"/>
        <v>2 19</v>
      </c>
      <c r="C336" s="1" t="str">
        <f t="shared" si="25"/>
        <v>920 2 19</v>
      </c>
      <c r="D336" s="212"/>
      <c r="E336" s="212"/>
      <c r="F336" s="65" t="s">
        <v>970</v>
      </c>
      <c r="G336" s="66" t="s">
        <v>1002</v>
      </c>
      <c r="H336" s="104" t="s">
        <v>110</v>
      </c>
      <c r="I336" s="237">
        <v>-8900.9599999999991</v>
      </c>
      <c r="J336" s="238">
        <v>-9180.6681399999998</v>
      </c>
      <c r="K336" s="238">
        <v>-9180.6681399999998</v>
      </c>
      <c r="L336" s="230"/>
      <c r="M336" s="230"/>
      <c r="N336" s="230"/>
      <c r="O336" s="168"/>
    </row>
    <row r="337" spans="1:15" s="36" customFormat="1" ht="75" x14ac:dyDescent="0.25">
      <c r="A337" s="1" t="str">
        <f t="shared" si="23"/>
        <v>920</v>
      </c>
      <c r="B337" s="1" t="str">
        <f t="shared" si="24"/>
        <v>2 19</v>
      </c>
      <c r="C337" s="1" t="str">
        <f t="shared" si="25"/>
        <v>920 2 19</v>
      </c>
      <c r="D337" s="212"/>
      <c r="E337" s="212"/>
      <c r="F337" s="65" t="s">
        <v>971</v>
      </c>
      <c r="G337" s="66" t="s">
        <v>972</v>
      </c>
      <c r="H337" s="104" t="s">
        <v>110</v>
      </c>
      <c r="I337" s="237">
        <v>-0.16228999999999999</v>
      </c>
      <c r="J337" s="238">
        <v>-0.16228999999999999</v>
      </c>
      <c r="K337" s="238">
        <v>-0.16228999999999999</v>
      </c>
      <c r="L337" s="230"/>
      <c r="M337" s="230"/>
      <c r="N337" s="230"/>
      <c r="O337" s="168"/>
    </row>
    <row r="338" spans="1:15" s="36" customFormat="1" ht="75" x14ac:dyDescent="0.25">
      <c r="A338" s="1" t="str">
        <f t="shared" si="23"/>
        <v>920</v>
      </c>
      <c r="B338" s="1" t="str">
        <f t="shared" si="24"/>
        <v>2 19</v>
      </c>
      <c r="C338" s="1" t="str">
        <f t="shared" si="25"/>
        <v>920 2 19</v>
      </c>
      <c r="D338" s="212"/>
      <c r="E338" s="212"/>
      <c r="F338" s="65" t="s">
        <v>974</v>
      </c>
      <c r="G338" s="66" t="s">
        <v>973</v>
      </c>
      <c r="H338" s="104" t="s">
        <v>110</v>
      </c>
      <c r="I338" s="237">
        <v>-43.8</v>
      </c>
      <c r="J338" s="238">
        <v>-62.638750000000002</v>
      </c>
      <c r="K338" s="238">
        <v>-62.638750000000002</v>
      </c>
      <c r="L338" s="230"/>
      <c r="M338" s="230"/>
      <c r="N338" s="230"/>
      <c r="O338" s="168"/>
    </row>
    <row r="339" spans="1:15" s="36" customFormat="1" ht="56.25" x14ac:dyDescent="0.25">
      <c r="A339" s="1" t="str">
        <f t="shared" si="23"/>
        <v>920</v>
      </c>
      <c r="B339" s="1" t="str">
        <f t="shared" si="24"/>
        <v>2 19</v>
      </c>
      <c r="C339" s="1" t="str">
        <f t="shared" si="25"/>
        <v>920 2 19</v>
      </c>
      <c r="D339" s="212"/>
      <c r="E339" s="212"/>
      <c r="F339" s="65" t="s">
        <v>562</v>
      </c>
      <c r="G339" s="66" t="s">
        <v>317</v>
      </c>
      <c r="H339" s="104" t="s">
        <v>110</v>
      </c>
      <c r="I339" s="230">
        <v>0</v>
      </c>
      <c r="J339" s="238">
        <v>-2.0400800000000001</v>
      </c>
      <c r="K339" s="238">
        <v>-2.0400800000000001</v>
      </c>
      <c r="L339" s="230"/>
      <c r="M339" s="230"/>
      <c r="N339" s="230"/>
      <c r="O339" s="168"/>
    </row>
    <row r="340" spans="1:15" s="36" customFormat="1" ht="37.5" x14ac:dyDescent="0.25">
      <c r="A340" s="1" t="str">
        <f t="shared" si="23"/>
        <v>920</v>
      </c>
      <c r="B340" s="1" t="str">
        <f t="shared" si="24"/>
        <v>2 19</v>
      </c>
      <c r="C340" s="1" t="str">
        <f t="shared" si="25"/>
        <v>920 2 19</v>
      </c>
      <c r="D340" s="212"/>
      <c r="E340" s="212"/>
      <c r="F340" s="65" t="s">
        <v>975</v>
      </c>
      <c r="G340" s="66" t="s">
        <v>976</v>
      </c>
      <c r="H340" s="104" t="s">
        <v>110</v>
      </c>
      <c r="I340" s="238">
        <v>-8.0000000000000007E-5</v>
      </c>
      <c r="J340" s="238">
        <v>-8.0000000000000007E-5</v>
      </c>
      <c r="K340" s="238">
        <v>-8.0000000000000007E-5</v>
      </c>
      <c r="L340" s="230"/>
      <c r="M340" s="230"/>
      <c r="N340" s="230"/>
      <c r="O340" s="168"/>
    </row>
    <row r="341" spans="1:15" s="21" customFormat="1" ht="75" x14ac:dyDescent="0.25">
      <c r="A341" s="1" t="str">
        <f t="shared" si="23"/>
        <v>920</v>
      </c>
      <c r="B341" s="1" t="str">
        <f t="shared" si="24"/>
        <v>2 19</v>
      </c>
      <c r="C341" s="1" t="str">
        <f t="shared" si="25"/>
        <v>920 2 19</v>
      </c>
      <c r="D341" s="1" t="str">
        <f t="shared" si="21"/>
        <v>27</v>
      </c>
      <c r="E341" s="1" t="str">
        <f t="shared" si="22"/>
        <v>920 2 19 27</v>
      </c>
      <c r="F341" s="65" t="s">
        <v>977</v>
      </c>
      <c r="G341" s="66" t="s">
        <v>978</v>
      </c>
      <c r="H341" s="67" t="s">
        <v>110</v>
      </c>
      <c r="I341" s="238">
        <v>-3.6000000000000002E-4</v>
      </c>
      <c r="J341" s="238">
        <v>-3.6000000000000002E-4</v>
      </c>
      <c r="K341" s="238">
        <v>-3.6000000000000002E-4</v>
      </c>
      <c r="L341" s="230"/>
      <c r="M341" s="230"/>
      <c r="N341" s="230"/>
      <c r="O341" s="168"/>
    </row>
    <row r="342" spans="1:15" s="21" customFormat="1" ht="75" x14ac:dyDescent="0.25">
      <c r="A342" s="1" t="str">
        <f t="shared" si="23"/>
        <v>920</v>
      </c>
      <c r="B342" s="1" t="str">
        <f t="shared" si="24"/>
        <v>2 19</v>
      </c>
      <c r="C342" s="1" t="str">
        <f t="shared" si="25"/>
        <v>920 2 19</v>
      </c>
      <c r="D342" s="1" t="str">
        <f t="shared" ref="D342" si="26">RIGHT(E342,2)</f>
        <v>27</v>
      </c>
      <c r="E342" s="1" t="str">
        <f t="shared" ref="E342" si="27">LEFT(F342,11)</f>
        <v>920 2 19 27</v>
      </c>
      <c r="F342" s="65" t="s">
        <v>979</v>
      </c>
      <c r="G342" s="66" t="s">
        <v>980</v>
      </c>
      <c r="H342" s="67" t="s">
        <v>110</v>
      </c>
      <c r="I342" s="237">
        <v>-22.000900000000001</v>
      </c>
      <c r="J342" s="238">
        <v>-21.781020000000002</v>
      </c>
      <c r="K342" s="238">
        <v>-21.781020000000002</v>
      </c>
      <c r="L342" s="230"/>
      <c r="M342" s="230"/>
      <c r="N342" s="230"/>
      <c r="O342" s="168"/>
    </row>
    <row r="343" spans="1:15" s="21" customFormat="1" ht="56.25" x14ac:dyDescent="0.25">
      <c r="A343" s="1" t="str">
        <f t="shared" si="23"/>
        <v>920</v>
      </c>
      <c r="B343" s="1" t="str">
        <f t="shared" si="24"/>
        <v>2 19</v>
      </c>
      <c r="C343" s="1" t="str">
        <f t="shared" si="25"/>
        <v>920 2 19</v>
      </c>
      <c r="D343" s="1"/>
      <c r="E343" s="1"/>
      <c r="F343" s="65" t="s">
        <v>1003</v>
      </c>
      <c r="G343" s="66" t="s">
        <v>1004</v>
      </c>
      <c r="H343" s="67" t="s">
        <v>110</v>
      </c>
      <c r="I343" s="237">
        <v>-160.6</v>
      </c>
      <c r="J343" s="238">
        <v>-162.59280999999999</v>
      </c>
      <c r="K343" s="238">
        <v>-162.59280999999999</v>
      </c>
      <c r="L343" s="230"/>
      <c r="M343" s="230"/>
      <c r="N343" s="230"/>
      <c r="O343" s="168"/>
    </row>
    <row r="344" spans="1:15" s="21" customFormat="1" ht="39" customHeight="1" x14ac:dyDescent="0.25">
      <c r="A344" s="1" t="str">
        <f t="shared" si="23"/>
        <v>920</v>
      </c>
      <c r="B344" s="1" t="str">
        <f t="shared" si="24"/>
        <v>2 19</v>
      </c>
      <c r="C344" s="1" t="str">
        <f t="shared" si="25"/>
        <v>920 2 19</v>
      </c>
      <c r="D344" s="1" t="str">
        <f>RIGHT(E344,2)</f>
        <v>35</v>
      </c>
      <c r="E344" s="1" t="str">
        <f>LEFT(F344,11)</f>
        <v>920 2 19 35</v>
      </c>
      <c r="F344" s="65" t="s">
        <v>1005</v>
      </c>
      <c r="G344" s="66" t="s">
        <v>670</v>
      </c>
      <c r="H344" s="67" t="s">
        <v>110</v>
      </c>
      <c r="I344" s="237">
        <v>-46.5</v>
      </c>
      <c r="J344" s="238">
        <v>-69.26679</v>
      </c>
      <c r="K344" s="238">
        <v>-69.26679</v>
      </c>
      <c r="L344" s="230"/>
      <c r="M344" s="230"/>
      <c r="N344" s="230"/>
      <c r="O344" s="168"/>
    </row>
    <row r="345" spans="1:15" s="21" customFormat="1" ht="46.5" customHeight="1" x14ac:dyDescent="0.25">
      <c r="A345" s="1" t="str">
        <f t="shared" si="23"/>
        <v>920</v>
      </c>
      <c r="B345" s="1" t="str">
        <f t="shared" si="24"/>
        <v>2 19</v>
      </c>
      <c r="C345" s="1" t="str">
        <f t="shared" si="25"/>
        <v>920 2 19</v>
      </c>
      <c r="D345" s="1"/>
      <c r="E345" s="1"/>
      <c r="F345" s="65" t="s">
        <v>1006</v>
      </c>
      <c r="G345" s="66" t="s">
        <v>580</v>
      </c>
      <c r="H345" s="67" t="s">
        <v>110</v>
      </c>
      <c r="I345" s="237">
        <v>-11.9</v>
      </c>
      <c r="J345" s="238">
        <v>-40.131880000000002</v>
      </c>
      <c r="K345" s="238">
        <v>-40.131880000000002</v>
      </c>
      <c r="L345" s="230"/>
      <c r="M345" s="230"/>
      <c r="N345" s="230"/>
      <c r="O345" s="168"/>
    </row>
    <row r="346" spans="1:15" s="21" customFormat="1" ht="75" x14ac:dyDescent="0.25">
      <c r="A346" s="1" t="str">
        <f t="shared" si="23"/>
        <v>920</v>
      </c>
      <c r="B346" s="1" t="str">
        <f t="shared" si="24"/>
        <v>2 19</v>
      </c>
      <c r="C346" s="1" t="str">
        <f t="shared" si="25"/>
        <v>920 2 19</v>
      </c>
      <c r="D346" s="1" t="str">
        <f>RIGHT(E346,2)</f>
        <v>35</v>
      </c>
      <c r="E346" s="1" t="str">
        <f>LEFT(F346,11)</f>
        <v>920 2 19 35</v>
      </c>
      <c r="F346" s="65" t="s">
        <v>834</v>
      </c>
      <c r="G346" s="66" t="s">
        <v>1007</v>
      </c>
      <c r="H346" s="67" t="s">
        <v>110</v>
      </c>
      <c r="I346" s="237">
        <v>-2</v>
      </c>
      <c r="J346" s="238">
        <v>-1573.2556500000001</v>
      </c>
      <c r="K346" s="238">
        <v>-1573.2556500000001</v>
      </c>
      <c r="L346" s="230"/>
      <c r="M346" s="230"/>
      <c r="N346" s="230"/>
      <c r="O346" s="168"/>
    </row>
    <row r="347" spans="1:15" s="21" customFormat="1" ht="143.25" customHeight="1" x14ac:dyDescent="0.25">
      <c r="A347" s="1" t="str">
        <f t="shared" si="23"/>
        <v>920</v>
      </c>
      <c r="B347" s="1" t="str">
        <f t="shared" si="24"/>
        <v>2 19</v>
      </c>
      <c r="C347" s="1" t="str">
        <f t="shared" si="25"/>
        <v>920 2 19</v>
      </c>
      <c r="D347" s="1"/>
      <c r="E347" s="1"/>
      <c r="F347" s="65" t="s">
        <v>835</v>
      </c>
      <c r="G347" s="66" t="s">
        <v>981</v>
      </c>
      <c r="H347" s="67" t="s">
        <v>110</v>
      </c>
      <c r="I347" s="237">
        <v>-2353.1999999999998</v>
      </c>
      <c r="J347" s="238">
        <v>-2396.31612</v>
      </c>
      <c r="K347" s="238">
        <v>-2396.31612</v>
      </c>
      <c r="L347" s="230"/>
      <c r="M347" s="230"/>
      <c r="N347" s="230"/>
      <c r="O347" s="168"/>
    </row>
    <row r="348" spans="1:15" s="21" customFormat="1" ht="63" customHeight="1" x14ac:dyDescent="0.25">
      <c r="A348" s="1" t="str">
        <f t="shared" si="23"/>
        <v>920</v>
      </c>
      <c r="B348" s="1" t="str">
        <f t="shared" si="24"/>
        <v>2 19</v>
      </c>
      <c r="C348" s="1" t="str">
        <f t="shared" si="25"/>
        <v>920 2 19</v>
      </c>
      <c r="D348" s="1" t="str">
        <f>RIGHT(E348,2)</f>
        <v>35</v>
      </c>
      <c r="E348" s="1" t="str">
        <f>LEFT(F348,11)</f>
        <v>920 2 19 35</v>
      </c>
      <c r="F348" s="65" t="s">
        <v>836</v>
      </c>
      <c r="G348" s="66" t="s">
        <v>584</v>
      </c>
      <c r="H348" s="67" t="s">
        <v>110</v>
      </c>
      <c r="I348" s="237">
        <v>-271.7</v>
      </c>
      <c r="J348" s="238">
        <v>-1258.46299</v>
      </c>
      <c r="K348" s="238">
        <v>-1258.46299</v>
      </c>
      <c r="L348" s="230"/>
      <c r="M348" s="230"/>
      <c r="N348" s="230"/>
      <c r="O348" s="168"/>
    </row>
    <row r="349" spans="1:15" s="21" customFormat="1" ht="37.5" customHeight="1" x14ac:dyDescent="0.25">
      <c r="A349" s="1" t="str">
        <f t="shared" si="23"/>
        <v>920</v>
      </c>
      <c r="B349" s="1" t="str">
        <f t="shared" si="24"/>
        <v>2 19</v>
      </c>
      <c r="C349" s="1" t="str">
        <f t="shared" si="25"/>
        <v>920 2 19</v>
      </c>
      <c r="D349" s="1" t="str">
        <f>RIGHT(E349,2)</f>
        <v>35</v>
      </c>
      <c r="E349" s="1" t="str">
        <f>LEFT(F349,11)</f>
        <v>920 2 19 35</v>
      </c>
      <c r="F349" s="65" t="s">
        <v>837</v>
      </c>
      <c r="G349" s="66" t="s">
        <v>321</v>
      </c>
      <c r="H349" s="67" t="s">
        <v>110</v>
      </c>
      <c r="I349" s="237">
        <v>-27.7</v>
      </c>
      <c r="J349" s="238">
        <v>-27.7</v>
      </c>
      <c r="K349" s="238">
        <v>-27.7</v>
      </c>
      <c r="L349" s="230"/>
      <c r="M349" s="230"/>
      <c r="N349" s="230"/>
      <c r="O349" s="168"/>
    </row>
    <row r="350" spans="1:15" s="21" customFormat="1" ht="82.5" customHeight="1" x14ac:dyDescent="0.25">
      <c r="A350" s="1" t="str">
        <f t="shared" si="23"/>
        <v>920</v>
      </c>
      <c r="B350" s="1" t="str">
        <f t="shared" si="24"/>
        <v>2 19</v>
      </c>
      <c r="C350" s="1" t="str">
        <f t="shared" si="25"/>
        <v>920 2 19</v>
      </c>
      <c r="D350" s="1"/>
      <c r="E350" s="1"/>
      <c r="F350" s="65" t="s">
        <v>1008</v>
      </c>
      <c r="G350" s="66" t="s">
        <v>1009</v>
      </c>
      <c r="H350" s="67" t="s">
        <v>110</v>
      </c>
      <c r="I350" s="238">
        <v>-1.0000000000000001E-5</v>
      </c>
      <c r="J350" s="238">
        <v>-1.0000000000000001E-5</v>
      </c>
      <c r="K350" s="238">
        <v>-1.0000000000000001E-5</v>
      </c>
      <c r="L350" s="230"/>
      <c r="M350" s="230"/>
      <c r="N350" s="230"/>
      <c r="O350" s="168"/>
    </row>
    <row r="351" spans="1:15" s="21" customFormat="1" ht="82.5" customHeight="1" x14ac:dyDescent="0.25">
      <c r="A351" s="1" t="str">
        <f t="shared" si="23"/>
        <v>920</v>
      </c>
      <c r="B351" s="1" t="str">
        <f t="shared" si="24"/>
        <v>2 19</v>
      </c>
      <c r="C351" s="1" t="str">
        <f t="shared" si="25"/>
        <v>920 2 19</v>
      </c>
      <c r="D351" s="1" t="str">
        <f>RIGHT(E351,2)</f>
        <v>45</v>
      </c>
      <c r="E351" s="1" t="str">
        <f>LEFT(F351,11)</f>
        <v>920 2 19 45</v>
      </c>
      <c r="F351" s="65" t="s">
        <v>1010</v>
      </c>
      <c r="G351" s="66" t="s">
        <v>982</v>
      </c>
      <c r="H351" s="67" t="s">
        <v>110</v>
      </c>
      <c r="I351" s="237">
        <v>-26.3</v>
      </c>
      <c r="J351" s="238">
        <v>-28.137689999999999</v>
      </c>
      <c r="K351" s="238">
        <v>-28.137689999999999</v>
      </c>
      <c r="L351" s="230"/>
      <c r="M351" s="230"/>
      <c r="N351" s="230"/>
      <c r="O351" s="168"/>
    </row>
    <row r="352" spans="1:15" s="21" customFormat="1" ht="75" customHeight="1" x14ac:dyDescent="0.25">
      <c r="A352" s="1" t="str">
        <f t="shared" si="23"/>
        <v>920</v>
      </c>
      <c r="B352" s="1" t="str">
        <f t="shared" si="24"/>
        <v>2 19</v>
      </c>
      <c r="C352" s="1" t="str">
        <f t="shared" si="25"/>
        <v>920 2 19</v>
      </c>
      <c r="D352" s="1" t="str">
        <f t="shared" ref="D352:D353" si="28">RIGHT(E352,2)</f>
        <v>45</v>
      </c>
      <c r="E352" s="1" t="str">
        <f t="shared" ref="E352:E353" si="29">LEFT(F352,11)</f>
        <v>920 2 19 45</v>
      </c>
      <c r="F352" s="65" t="s">
        <v>1011</v>
      </c>
      <c r="G352" s="66" t="s">
        <v>983</v>
      </c>
      <c r="H352" s="67" t="s">
        <v>110</v>
      </c>
      <c r="I352" s="230">
        <v>0</v>
      </c>
      <c r="J352" s="238">
        <v>-2909.1750900000002</v>
      </c>
      <c r="K352" s="238">
        <v>-2909.1750900000002</v>
      </c>
      <c r="L352" s="230"/>
      <c r="M352" s="230"/>
      <c r="N352" s="230"/>
      <c r="O352" s="168"/>
    </row>
    <row r="353" spans="1:15" s="21" customFormat="1" ht="150" x14ac:dyDescent="0.25">
      <c r="A353" s="1" t="str">
        <f t="shared" si="23"/>
        <v>920</v>
      </c>
      <c r="B353" s="1" t="str">
        <f t="shared" si="24"/>
        <v>2 19</v>
      </c>
      <c r="C353" s="1" t="str">
        <f t="shared" si="25"/>
        <v>920 2 19</v>
      </c>
      <c r="D353" s="1" t="str">
        <f t="shared" si="28"/>
        <v>45</v>
      </c>
      <c r="E353" s="1" t="str">
        <f t="shared" si="29"/>
        <v>920 2 19 45</v>
      </c>
      <c r="F353" s="65" t="s">
        <v>1012</v>
      </c>
      <c r="G353" s="66" t="s">
        <v>984</v>
      </c>
      <c r="H353" s="67" t="s">
        <v>110</v>
      </c>
      <c r="I353" s="237">
        <v>-418.4</v>
      </c>
      <c r="J353" s="238">
        <v>-418.40467000000001</v>
      </c>
      <c r="K353" s="238">
        <v>-418.40467000000001</v>
      </c>
      <c r="L353" s="230"/>
      <c r="M353" s="230"/>
      <c r="N353" s="230"/>
      <c r="O353" s="168"/>
    </row>
    <row r="354" spans="1:15" s="21" customFormat="1" ht="181.5" customHeight="1" x14ac:dyDescent="0.25">
      <c r="A354" s="1" t="str">
        <f t="shared" si="23"/>
        <v>920</v>
      </c>
      <c r="B354" s="1" t="str">
        <f t="shared" si="24"/>
        <v>2 19</v>
      </c>
      <c r="C354" s="1" t="str">
        <f t="shared" si="25"/>
        <v>920 2 19</v>
      </c>
      <c r="D354" s="1" t="str">
        <f t="shared" ref="D354:D355" si="30">RIGHT(E354,2)</f>
        <v>45</v>
      </c>
      <c r="E354" s="1" t="str">
        <f t="shared" ref="E354:E355" si="31">LEFT(F354,11)</f>
        <v>920 2 19 45</v>
      </c>
      <c r="F354" s="66" t="s">
        <v>1013</v>
      </c>
      <c r="G354" s="66" t="s">
        <v>1014</v>
      </c>
      <c r="H354" s="67" t="s">
        <v>110</v>
      </c>
      <c r="I354" s="237">
        <v>-59951</v>
      </c>
      <c r="J354" s="238">
        <v>-59951.047980000003</v>
      </c>
      <c r="K354" s="238">
        <v>-59951.047980000003</v>
      </c>
      <c r="L354" s="230"/>
      <c r="M354" s="230"/>
      <c r="N354" s="230"/>
      <c r="O354" s="168"/>
    </row>
    <row r="355" spans="1:15" s="21" customFormat="1" ht="56.25" x14ac:dyDescent="0.25">
      <c r="A355" s="1" t="str">
        <f t="shared" si="23"/>
        <v>920</v>
      </c>
      <c r="B355" s="1" t="str">
        <f t="shared" si="24"/>
        <v>2 19</v>
      </c>
      <c r="C355" s="1" t="str">
        <f t="shared" si="25"/>
        <v>920 2 19</v>
      </c>
      <c r="D355" s="1" t="str">
        <f t="shared" si="30"/>
        <v>51</v>
      </c>
      <c r="E355" s="1" t="str">
        <f t="shared" si="31"/>
        <v>920 2 19 51</v>
      </c>
      <c r="F355" s="66" t="s">
        <v>1015</v>
      </c>
      <c r="G355" s="66" t="s">
        <v>263</v>
      </c>
      <c r="H355" s="67" t="s">
        <v>110</v>
      </c>
      <c r="I355" s="237">
        <v>-608.70000000000005</v>
      </c>
      <c r="J355" s="238">
        <v>-7710.9349499999998</v>
      </c>
      <c r="K355" s="238">
        <v>-7710.9349499999998</v>
      </c>
      <c r="L355" s="230"/>
      <c r="M355" s="230"/>
      <c r="N355" s="230"/>
      <c r="O355" s="168"/>
    </row>
    <row r="356" spans="1:15" s="21" customFormat="1" ht="37.5" x14ac:dyDescent="0.25">
      <c r="A356" s="1" t="str">
        <f t="shared" si="23"/>
        <v>920</v>
      </c>
      <c r="B356" s="1" t="str">
        <f t="shared" si="24"/>
        <v>2 19</v>
      </c>
      <c r="C356" s="1" t="str">
        <f t="shared" si="25"/>
        <v>920 2 19</v>
      </c>
      <c r="D356" s="1" t="str">
        <f>RIGHT(E356,2)</f>
        <v>90</v>
      </c>
      <c r="E356" s="1" t="str">
        <f>LEFT(F356,11)</f>
        <v>920 2 19 90</v>
      </c>
      <c r="F356" s="66" t="s">
        <v>1016</v>
      </c>
      <c r="G356" s="66" t="s">
        <v>985</v>
      </c>
      <c r="H356" s="67" t="s">
        <v>110</v>
      </c>
      <c r="I356" s="237">
        <v>-24359.4</v>
      </c>
      <c r="J356" s="238">
        <v>-21732.310119999998</v>
      </c>
      <c r="K356" s="238">
        <v>-21732.310119999998</v>
      </c>
      <c r="L356" s="230"/>
      <c r="M356" s="230"/>
      <c r="N356" s="230"/>
      <c r="O356" s="168"/>
    </row>
    <row r="357" spans="1:15" x14ac:dyDescent="0.25">
      <c r="I357" s="240"/>
      <c r="J357" s="241"/>
      <c r="K357" s="240"/>
      <c r="L357" s="240"/>
      <c r="M357" s="240"/>
      <c r="N357" s="240"/>
    </row>
    <row r="358" spans="1:15" x14ac:dyDescent="0.25">
      <c r="I358" s="240"/>
      <c r="J358" s="241"/>
      <c r="K358" s="240"/>
      <c r="L358" s="240"/>
      <c r="M358" s="240"/>
      <c r="N358" s="240"/>
    </row>
    <row r="359" spans="1:15" s="36" customFormat="1" ht="18.75" customHeight="1" x14ac:dyDescent="0.25">
      <c r="F359" s="243" t="s">
        <v>594</v>
      </c>
      <c r="G359" s="244"/>
      <c r="H359" s="245"/>
      <c r="I359" s="242">
        <f t="shared" ref="I359:N359" si="32">SUM(I9:I356)</f>
        <v>46978969.961309992</v>
      </c>
      <c r="J359" s="242">
        <f t="shared" si="32"/>
        <v>31343491.888709992</v>
      </c>
      <c r="K359" s="242">
        <f t="shared" si="32"/>
        <v>48077653.571510002</v>
      </c>
      <c r="L359" s="242">
        <f t="shared" si="32"/>
        <v>48726453.70000001</v>
      </c>
      <c r="M359" s="242">
        <f t="shared" si="32"/>
        <v>49791411.499999978</v>
      </c>
      <c r="N359" s="242">
        <f t="shared" si="32"/>
        <v>44144250.000000007</v>
      </c>
      <c r="O359" s="178"/>
    </row>
    <row r="360" spans="1:15" s="21" customFormat="1" ht="18.75" customHeight="1" x14ac:dyDescent="0.25">
      <c r="F360" s="23"/>
      <c r="G360" s="24"/>
      <c r="H360" s="23"/>
      <c r="O360" s="57"/>
    </row>
    <row r="361" spans="1:15" s="21" customFormat="1" ht="18.75" customHeight="1" x14ac:dyDescent="0.25">
      <c r="F361" s="23"/>
      <c r="G361" s="24"/>
      <c r="H361" s="23"/>
      <c r="I361" s="57"/>
      <c r="J361" s="57"/>
      <c r="K361" s="57"/>
      <c r="L361" s="57"/>
      <c r="M361" s="57"/>
      <c r="N361" s="57"/>
      <c r="O361" s="57"/>
    </row>
    <row r="362" spans="1:15" s="21" customFormat="1" ht="18.75" customHeight="1" x14ac:dyDescent="0.25">
      <c r="F362" s="212" t="s">
        <v>119</v>
      </c>
      <c r="G362" s="26" t="s">
        <v>120</v>
      </c>
      <c r="H362" s="27"/>
      <c r="I362" s="28" t="s">
        <v>171</v>
      </c>
      <c r="J362" s="29"/>
      <c r="K362" s="28"/>
      <c r="L362" s="28" t="s">
        <v>173</v>
      </c>
      <c r="M362" s="28"/>
      <c r="N362" s="28"/>
      <c r="O362" s="28"/>
    </row>
    <row r="363" spans="1:15" s="21" customFormat="1" ht="18.75" customHeight="1" x14ac:dyDescent="0.25">
      <c r="F363" s="212" t="s">
        <v>121</v>
      </c>
      <c r="G363" s="26" t="s">
        <v>122</v>
      </c>
      <c r="H363" s="27"/>
      <c r="I363" s="7" t="s">
        <v>172</v>
      </c>
      <c r="J363" s="27"/>
      <c r="K363" s="30"/>
      <c r="L363" s="7" t="s">
        <v>123</v>
      </c>
      <c r="M363" s="7"/>
      <c r="N363" s="7"/>
      <c r="O363" s="7"/>
    </row>
    <row r="364" spans="1:15" s="21" customFormat="1" x14ac:dyDescent="0.25">
      <c r="F364" s="212"/>
      <c r="G364" s="26"/>
      <c r="H364" s="27"/>
      <c r="I364" s="27"/>
      <c r="J364" s="27"/>
      <c r="K364" s="22"/>
      <c r="L364" s="31"/>
      <c r="M364" s="31"/>
      <c r="N364" s="32"/>
      <c r="O364" s="32"/>
    </row>
    <row r="365" spans="1:15" s="21" customFormat="1" x14ac:dyDescent="0.25">
      <c r="F365" s="212" t="s">
        <v>124</v>
      </c>
      <c r="G365" s="33" t="s">
        <v>125</v>
      </c>
      <c r="H365" s="27"/>
      <c r="I365" s="27"/>
      <c r="J365" s="27"/>
      <c r="K365" s="30"/>
      <c r="L365" s="7" t="s">
        <v>126</v>
      </c>
      <c r="M365" s="7" t="s">
        <v>127</v>
      </c>
      <c r="N365" s="7"/>
      <c r="O365" s="7"/>
    </row>
    <row r="366" spans="1:15" s="21" customFormat="1" x14ac:dyDescent="0.25">
      <c r="F366" s="212"/>
      <c r="G366" s="7" t="s">
        <v>174</v>
      </c>
      <c r="H366" s="1"/>
      <c r="J366" s="27"/>
      <c r="K366" s="30"/>
      <c r="L366" s="7" t="s">
        <v>128</v>
      </c>
      <c r="M366" s="7" t="s">
        <v>129</v>
      </c>
      <c r="N366" s="7"/>
      <c r="O366" s="7"/>
    </row>
    <row r="367" spans="1:15" s="21" customFormat="1" x14ac:dyDescent="0.25">
      <c r="F367" s="246" t="s">
        <v>130</v>
      </c>
      <c r="G367" s="246"/>
      <c r="H367" s="246"/>
      <c r="I367" s="212"/>
      <c r="J367" s="27"/>
      <c r="K367" s="34"/>
      <c r="L367" s="34"/>
      <c r="M367" s="34"/>
      <c r="N367" s="34"/>
      <c r="O367" s="34"/>
    </row>
    <row r="368" spans="1:15" s="21" customFormat="1" x14ac:dyDescent="0.25">
      <c r="F368" s="246"/>
      <c r="G368" s="246"/>
      <c r="H368" s="246"/>
      <c r="I368" s="212"/>
      <c r="J368" s="211"/>
      <c r="K368" s="34"/>
      <c r="L368" s="34"/>
      <c r="M368" s="34"/>
      <c r="N368" s="34"/>
      <c r="O368" s="34"/>
    </row>
    <row r="369" spans="7:15" s="21" customFormat="1" x14ac:dyDescent="0.25">
      <c r="G369" s="35"/>
      <c r="I369" s="21">
        <v>40832010.969190001</v>
      </c>
      <c r="J369" s="36">
        <v>26426403.900619999</v>
      </c>
      <c r="M369" s="21">
        <f>+M371-M359</f>
        <v>-8052101.9999999925</v>
      </c>
    </row>
    <row r="370" spans="7:15" s="21" customFormat="1" x14ac:dyDescent="0.25">
      <c r="G370" s="35"/>
      <c r="J370" s="36">
        <f>+J369-J374</f>
        <v>0.79217001050710678</v>
      </c>
    </row>
    <row r="371" spans="7:15" s="21" customFormat="1" x14ac:dyDescent="0.25">
      <c r="G371" s="35"/>
      <c r="I371" s="21">
        <f>SUBTOTAL(9,I191:I356)</f>
        <v>40832010.961310014</v>
      </c>
      <c r="J371" s="21">
        <f t="shared" ref="J371:N371" si="33">SUBTOTAL(9,J191:J356)</f>
        <v>26426403.108449988</v>
      </c>
      <c r="K371" s="21">
        <v>48077652.799999997</v>
      </c>
      <c r="L371" s="21">
        <f t="shared" si="33"/>
        <v>41082284.700000003</v>
      </c>
      <c r="M371" s="21">
        <f t="shared" si="33"/>
        <v>41739309.499999985</v>
      </c>
      <c r="N371" s="21">
        <f t="shared" si="33"/>
        <v>35515702.000000022</v>
      </c>
    </row>
    <row r="372" spans="7:15" s="21" customFormat="1" x14ac:dyDescent="0.25">
      <c r="G372" s="35"/>
      <c r="I372" s="21" t="s">
        <v>1017</v>
      </c>
      <c r="J372" s="21">
        <f>+J368-J359</f>
        <v>-31343491.888709992</v>
      </c>
    </row>
    <row r="373" spans="7:15" s="21" customFormat="1" x14ac:dyDescent="0.25">
      <c r="G373" s="35"/>
      <c r="I373" s="57">
        <f t="shared" ref="I373:N373" si="34">SUM(I9:I190)</f>
        <v>6146959</v>
      </c>
      <c r="J373" s="57">
        <f t="shared" si="34"/>
        <v>4917088.7802600022</v>
      </c>
      <c r="K373" s="57">
        <f t="shared" si="34"/>
        <v>7209412.0000000009</v>
      </c>
      <c r="L373" s="57">
        <f t="shared" si="34"/>
        <v>7644169</v>
      </c>
      <c r="M373" s="57">
        <f t="shared" si="34"/>
        <v>8052102</v>
      </c>
      <c r="N373" s="57">
        <f t="shared" si="34"/>
        <v>8628548</v>
      </c>
    </row>
    <row r="374" spans="7:15" s="21" customFormat="1" x14ac:dyDescent="0.25">
      <c r="G374" s="35"/>
      <c r="I374" s="57">
        <f>SUM(I191:I356)</f>
        <v>40832010.961310014</v>
      </c>
      <c r="J374" s="57">
        <f>SUM(J191:J356)</f>
        <v>26426403.108449988</v>
      </c>
      <c r="K374" s="57">
        <v>48077653.600000001</v>
      </c>
      <c r="L374" s="57">
        <f>SUM(L191:L356)</f>
        <v>41082284.700000003</v>
      </c>
      <c r="M374" s="57">
        <f t="shared" ref="M374:N374" si="35">SUM(M191:M356)</f>
        <v>41739309.499999985</v>
      </c>
      <c r="N374" s="57">
        <f t="shared" si="35"/>
        <v>35515702.000000022</v>
      </c>
    </row>
    <row r="375" spans="7:15" s="21" customFormat="1" x14ac:dyDescent="0.25">
      <c r="G375" s="35"/>
      <c r="M375" s="21">
        <f>+M359-M374</f>
        <v>8052101.9999999925</v>
      </c>
    </row>
    <row r="376" spans="7:15" s="21" customFormat="1" x14ac:dyDescent="0.25">
      <c r="G376" s="35"/>
      <c r="J376" s="36"/>
    </row>
    <row r="377" spans="7:15" s="21" customFormat="1" x14ac:dyDescent="0.25">
      <c r="G377" s="35"/>
    </row>
    <row r="378" spans="7:15" s="21" customFormat="1" x14ac:dyDescent="0.25">
      <c r="G378" s="35"/>
    </row>
    <row r="379" spans="7:15" s="21" customFormat="1" x14ac:dyDescent="0.25">
      <c r="G379" s="35"/>
      <c r="J379" s="36"/>
    </row>
    <row r="380" spans="7:15" s="21" customFormat="1" x14ac:dyDescent="0.25">
      <c r="G380" s="35"/>
      <c r="J380" s="36"/>
    </row>
    <row r="381" spans="7:15" s="21" customFormat="1" x14ac:dyDescent="0.25">
      <c r="G381" s="35"/>
    </row>
    <row r="382" spans="7:15" x14ac:dyDescent="0.25">
      <c r="I382" s="21"/>
      <c r="J382" s="21"/>
      <c r="K382" s="21"/>
      <c r="L382" s="21"/>
      <c r="M382" s="21"/>
      <c r="N382" s="21"/>
      <c r="O382" s="21"/>
    </row>
    <row r="383" spans="7:15" x14ac:dyDescent="0.25">
      <c r="I383" s="21"/>
      <c r="J383" s="21"/>
      <c r="K383" s="21"/>
      <c r="L383" s="21"/>
      <c r="M383" s="21"/>
      <c r="N383" s="21"/>
      <c r="O383" s="21"/>
    </row>
    <row r="384" spans="7:15" x14ac:dyDescent="0.25">
      <c r="I384" s="21"/>
      <c r="J384" s="21"/>
      <c r="K384" s="21"/>
      <c r="L384" s="21"/>
      <c r="M384" s="21"/>
      <c r="N384" s="21"/>
      <c r="O384" s="21"/>
    </row>
    <row r="387" spans="1:22" x14ac:dyDescent="0.25">
      <c r="I387" s="21"/>
      <c r="J387" s="21"/>
    </row>
    <row r="388" spans="1:22" x14ac:dyDescent="0.25">
      <c r="I388" s="21"/>
      <c r="J388" s="21"/>
    </row>
    <row r="389" spans="1:22" x14ac:dyDescent="0.25">
      <c r="I389" s="21"/>
      <c r="J389" s="21"/>
    </row>
    <row r="390" spans="1:22" x14ac:dyDescent="0.25">
      <c r="I390" s="21"/>
      <c r="J390" s="21"/>
    </row>
    <row r="391" spans="1:22" x14ac:dyDescent="0.25">
      <c r="I391" s="21"/>
      <c r="J391" s="21"/>
    </row>
    <row r="392" spans="1:22" s="4" customFormat="1" x14ac:dyDescent="0.25">
      <c r="A392" s="1"/>
      <c r="B392" s="1"/>
      <c r="C392" s="1"/>
      <c r="D392" s="1"/>
      <c r="E392" s="1"/>
      <c r="F392" s="1"/>
      <c r="G392" s="2"/>
      <c r="H392" s="1"/>
      <c r="I392" s="21"/>
      <c r="J392" s="21"/>
      <c r="P392" s="1"/>
      <c r="Q392" s="1"/>
      <c r="R392" s="1"/>
      <c r="S392" s="1"/>
      <c r="T392" s="1"/>
      <c r="U392" s="1"/>
      <c r="V392" s="1"/>
    </row>
    <row r="393" spans="1:22" s="4" customFormat="1" x14ac:dyDescent="0.25">
      <c r="A393" s="1"/>
      <c r="B393" s="1"/>
      <c r="C393" s="1"/>
      <c r="D393" s="1"/>
      <c r="E393" s="1"/>
      <c r="F393" s="1"/>
      <c r="G393" s="2"/>
      <c r="H393" s="1"/>
      <c r="I393" s="21"/>
      <c r="J393" s="21"/>
      <c r="P393" s="1"/>
      <c r="Q393" s="1"/>
      <c r="R393" s="1"/>
      <c r="S393" s="1"/>
      <c r="T393" s="1"/>
      <c r="U393" s="1"/>
      <c r="V393" s="1"/>
    </row>
    <row r="394" spans="1:22" s="4" customFormat="1" x14ac:dyDescent="0.25">
      <c r="A394" s="1"/>
      <c r="B394" s="1"/>
      <c r="C394" s="1"/>
      <c r="D394" s="1"/>
      <c r="E394" s="1"/>
      <c r="F394" s="1"/>
      <c r="G394" s="2"/>
      <c r="H394" s="1"/>
      <c r="I394" s="21"/>
      <c r="J394" s="21"/>
      <c r="P394" s="1"/>
      <c r="Q394" s="1"/>
      <c r="R394" s="1"/>
      <c r="S394" s="1"/>
      <c r="T394" s="1"/>
      <c r="U394" s="1"/>
      <c r="V394" s="1"/>
    </row>
  </sheetData>
  <autoFilter ref="A8:AC356"/>
  <mergeCells count="10">
    <mergeCell ref="F359:H359"/>
    <mergeCell ref="F367:H368"/>
    <mergeCell ref="M1:N1"/>
    <mergeCell ref="F3:N3"/>
    <mergeCell ref="F6:G6"/>
    <mergeCell ref="H6:H7"/>
    <mergeCell ref="I6:I7"/>
    <mergeCell ref="J6:J7"/>
    <mergeCell ref="K6:K7"/>
    <mergeCell ref="L6:N6"/>
  </mergeCells>
  <pageMargins left="0.43307086614173229" right="0.23622047244094491" top="0.35433070866141736" bottom="0.15748031496062992" header="0.15748031496062992" footer="0.15748031496062992"/>
  <pageSetup paperSize="9" scale="44" fitToHeight="0" orientation="landscape" r:id="rId1"/>
  <headerFooter differentFirst="1">
    <oddHeader>&amp;R&amp;P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3"/>
  <sheetViews>
    <sheetView view="pageBreakPreview" topLeftCell="F148" zoomScale="60" zoomScaleNormal="86" workbookViewId="0">
      <selection activeCell="S225" sqref="S225"/>
    </sheetView>
  </sheetViews>
  <sheetFormatPr defaultColWidth="35" defaultRowHeight="18.75" x14ac:dyDescent="0.25"/>
  <cols>
    <col min="1" max="2" width="13.85546875" style="1" hidden="1" customWidth="1"/>
    <col min="3" max="5" width="16.140625" style="1" hidden="1" customWidth="1"/>
    <col min="6" max="6" width="35.28515625" style="1" customWidth="1"/>
    <col min="7" max="7" width="94.28515625" style="2" customWidth="1"/>
    <col min="8" max="8" width="57.28515625" style="1" customWidth="1"/>
    <col min="9" max="9" width="24.28515625" style="1" customWidth="1"/>
    <col min="10" max="10" width="24.28515625" style="3" customWidth="1"/>
    <col min="11" max="11" width="24.28515625" style="4" customWidth="1"/>
    <col min="12" max="13" width="17.7109375" style="4" customWidth="1"/>
    <col min="14" max="15" width="24.7109375" style="4" customWidth="1"/>
    <col min="16" max="16" width="21.28515625" style="1" customWidth="1"/>
    <col min="17" max="17" width="21.5703125" style="1" customWidth="1"/>
    <col min="18" max="18" width="20.42578125" style="1" customWidth="1"/>
    <col min="19" max="19" width="19.85546875" style="1" customWidth="1"/>
    <col min="20" max="20" width="20" style="1" customWidth="1"/>
    <col min="21" max="21" width="21" style="1" customWidth="1"/>
    <col min="22" max="22" width="30.28515625" style="1" customWidth="1"/>
    <col min="23" max="16384" width="35" style="1"/>
  </cols>
  <sheetData>
    <row r="1" spans="1:22" ht="152.25" customHeight="1" x14ac:dyDescent="0.25">
      <c r="M1" s="247" t="s">
        <v>0</v>
      </c>
      <c r="N1" s="248"/>
      <c r="O1" s="127"/>
    </row>
    <row r="2" spans="1:22" x14ac:dyDescent="0.25">
      <c r="M2" s="5"/>
      <c r="N2" s="6"/>
      <c r="O2" s="6"/>
    </row>
    <row r="3" spans="1:22" ht="20.25" x14ac:dyDescent="0.25">
      <c r="F3" s="249" t="s">
        <v>597</v>
      </c>
      <c r="G3" s="249"/>
      <c r="H3" s="249"/>
      <c r="I3" s="249"/>
      <c r="J3" s="249"/>
      <c r="K3" s="249"/>
      <c r="L3" s="249"/>
      <c r="M3" s="249"/>
      <c r="N3" s="249"/>
      <c r="O3" s="128"/>
    </row>
    <row r="4" spans="1:22" s="7" customFormat="1" x14ac:dyDescent="0.25">
      <c r="G4" s="8"/>
      <c r="I4" s="9"/>
      <c r="J4" s="9"/>
      <c r="K4" s="9"/>
      <c r="L4" s="9"/>
      <c r="M4" s="9"/>
      <c r="N4" s="9"/>
      <c r="O4" s="9"/>
    </row>
    <row r="5" spans="1:22" s="3" customFormat="1" x14ac:dyDescent="0.25">
      <c r="F5" s="10" t="s">
        <v>265</v>
      </c>
      <c r="G5" s="11" t="s">
        <v>1</v>
      </c>
      <c r="I5" s="44"/>
      <c r="J5" s="44"/>
      <c r="K5" s="44"/>
      <c r="L5" s="44"/>
      <c r="M5" s="44"/>
      <c r="N5" s="44"/>
      <c r="O5" s="44"/>
    </row>
    <row r="6" spans="1:22" s="13" customFormat="1" ht="25.5" customHeight="1" x14ac:dyDescent="0.25">
      <c r="F6" s="250" t="s">
        <v>2</v>
      </c>
      <c r="G6" s="250"/>
      <c r="H6" s="250" t="s">
        <v>3</v>
      </c>
      <c r="I6" s="252" t="s">
        <v>598</v>
      </c>
      <c r="J6" s="250" t="s">
        <v>599</v>
      </c>
      <c r="K6" s="250" t="s">
        <v>600</v>
      </c>
      <c r="L6" s="251" t="s">
        <v>4</v>
      </c>
      <c r="M6" s="251"/>
      <c r="N6" s="251"/>
      <c r="O6" s="162"/>
    </row>
    <row r="7" spans="1:22" s="13" customFormat="1" ht="152.25" customHeight="1" x14ac:dyDescent="0.25">
      <c r="F7" s="129" t="s">
        <v>5</v>
      </c>
      <c r="G7" s="15" t="s">
        <v>6</v>
      </c>
      <c r="H7" s="250"/>
      <c r="I7" s="252"/>
      <c r="J7" s="250"/>
      <c r="K7" s="250"/>
      <c r="L7" s="129" t="s">
        <v>601</v>
      </c>
      <c r="M7" s="129" t="s">
        <v>602</v>
      </c>
      <c r="N7" s="129" t="s">
        <v>603</v>
      </c>
      <c r="O7" s="162"/>
      <c r="P7" s="13" t="s">
        <v>814</v>
      </c>
      <c r="Q7" s="13" t="s">
        <v>815</v>
      </c>
      <c r="R7" s="13" t="s">
        <v>816</v>
      </c>
      <c r="S7" s="13">
        <v>21</v>
      </c>
      <c r="T7" s="13">
        <v>22</v>
      </c>
      <c r="U7" s="13">
        <v>23</v>
      </c>
    </row>
    <row r="8" spans="1:22" x14ac:dyDescent="0.25">
      <c r="F8" s="16">
        <v>1</v>
      </c>
      <c r="G8" s="16">
        <v>2</v>
      </c>
      <c r="H8" s="16">
        <v>3</v>
      </c>
      <c r="I8" s="16">
        <v>4</v>
      </c>
      <c r="J8" s="16">
        <v>5</v>
      </c>
      <c r="K8" s="16">
        <v>6</v>
      </c>
      <c r="L8" s="16">
        <v>7</v>
      </c>
      <c r="M8" s="16">
        <v>8</v>
      </c>
      <c r="N8" s="16">
        <v>9</v>
      </c>
      <c r="O8" s="163"/>
    </row>
    <row r="9" spans="1:22" ht="39" customHeight="1" x14ac:dyDescent="0.25">
      <c r="A9" s="1" t="str">
        <f>LEFT(C9,3)</f>
        <v>048</v>
      </c>
      <c r="B9" s="1" t="str">
        <f>RIGHT(C9,4)</f>
        <v>1 12</v>
      </c>
      <c r="C9" s="1" t="str">
        <f>LEFT(F9,8)</f>
        <v>048 1 12</v>
      </c>
      <c r="F9" s="16" t="s">
        <v>328</v>
      </c>
      <c r="G9" s="98" t="s">
        <v>329</v>
      </c>
      <c r="H9" s="67" t="s">
        <v>8</v>
      </c>
      <c r="I9" s="60"/>
      <c r="J9" s="60">
        <v>0.17956</v>
      </c>
      <c r="K9" s="49"/>
      <c r="L9" s="46"/>
      <c r="M9" s="46"/>
      <c r="N9" s="46"/>
      <c r="O9" s="186"/>
      <c r="P9" s="187">
        <f t="shared" ref="P9:U9" si="0">SUM(I9:I220)</f>
        <v>5775738</v>
      </c>
      <c r="Q9" s="187">
        <f t="shared" si="0"/>
        <v>3915572.6617300017</v>
      </c>
      <c r="R9" s="187">
        <f t="shared" si="0"/>
        <v>5675698</v>
      </c>
      <c r="S9" s="187">
        <f t="shared" si="0"/>
        <v>5752686</v>
      </c>
      <c r="T9" s="187">
        <f t="shared" si="0"/>
        <v>6169741</v>
      </c>
      <c r="U9" s="187">
        <f t="shared" si="0"/>
        <v>6640704</v>
      </c>
      <c r="V9" s="94"/>
    </row>
    <row r="10" spans="1:22" ht="75" customHeight="1" x14ac:dyDescent="0.25">
      <c r="A10" s="1" t="str">
        <f t="shared" ref="A10:A81" si="1">LEFT(C10,3)</f>
        <v>048</v>
      </c>
      <c r="B10" s="1" t="str">
        <f t="shared" ref="B10:B81" si="2">RIGHT(C10,4)</f>
        <v>1 12</v>
      </c>
      <c r="C10" s="1" t="str">
        <f t="shared" ref="C10:C81" si="3">LEFT(F10,8)</f>
        <v>048 1 12</v>
      </c>
      <c r="F10" s="99" t="s">
        <v>175</v>
      </c>
      <c r="G10" s="100" t="s">
        <v>7</v>
      </c>
      <c r="H10" s="67" t="s">
        <v>8</v>
      </c>
      <c r="I10" s="60">
        <v>2439</v>
      </c>
      <c r="J10" s="61">
        <v>1209.23711</v>
      </c>
      <c r="K10" s="18">
        <v>1300</v>
      </c>
      <c r="L10" s="47">
        <v>2439</v>
      </c>
      <c r="M10" s="47">
        <v>2453</v>
      </c>
      <c r="N10" s="184">
        <v>2536</v>
      </c>
      <c r="O10" s="164"/>
      <c r="P10" s="190"/>
      <c r="Q10" s="27"/>
      <c r="R10" s="27"/>
      <c r="S10" s="191"/>
      <c r="T10" s="27"/>
      <c r="U10" s="27"/>
    </row>
    <row r="11" spans="1:22" ht="56.25" customHeight="1" x14ac:dyDescent="0.25">
      <c r="A11" s="1" t="str">
        <f t="shared" si="1"/>
        <v>048</v>
      </c>
      <c r="B11" s="1" t="str">
        <f t="shared" si="2"/>
        <v>1 12</v>
      </c>
      <c r="C11" s="1" t="str">
        <f t="shared" si="3"/>
        <v>048 1 12</v>
      </c>
      <c r="F11" s="63" t="s">
        <v>176</v>
      </c>
      <c r="G11" s="101" t="s">
        <v>9</v>
      </c>
      <c r="H11" s="67" t="s">
        <v>8</v>
      </c>
      <c r="I11" s="60">
        <v>1170</v>
      </c>
      <c r="J11" s="61">
        <v>735.53671999999995</v>
      </c>
      <c r="K11" s="18">
        <v>809</v>
      </c>
      <c r="L11" s="47">
        <v>1170</v>
      </c>
      <c r="M11" s="47">
        <v>1177</v>
      </c>
      <c r="N11" s="184">
        <v>1217</v>
      </c>
      <c r="O11" s="164"/>
      <c r="P11" s="27"/>
      <c r="Q11" s="27"/>
      <c r="R11" s="27"/>
      <c r="S11" s="27"/>
      <c r="T11" s="27"/>
      <c r="U11" s="27"/>
    </row>
    <row r="12" spans="1:22" ht="38.25" customHeight="1" x14ac:dyDescent="0.25">
      <c r="A12" s="1" t="str">
        <f t="shared" si="1"/>
        <v>048</v>
      </c>
      <c r="B12" s="1" t="str">
        <f t="shared" si="2"/>
        <v>1 12</v>
      </c>
      <c r="C12" s="1" t="str">
        <f t="shared" si="3"/>
        <v>048 1 12</v>
      </c>
      <c r="F12" s="63" t="s">
        <v>330</v>
      </c>
      <c r="G12" s="101" t="s">
        <v>281</v>
      </c>
      <c r="H12" s="67" t="s">
        <v>8</v>
      </c>
      <c r="I12" s="60"/>
      <c r="J12" s="61"/>
      <c r="K12" s="18"/>
      <c r="L12" s="47"/>
      <c r="M12" s="47"/>
      <c r="N12" s="184"/>
      <c r="O12" s="164"/>
      <c r="P12" s="27"/>
      <c r="Q12" s="27"/>
      <c r="R12" s="27"/>
      <c r="S12" s="27"/>
      <c r="T12" s="27"/>
      <c r="U12" s="27"/>
    </row>
    <row r="13" spans="1:22" ht="56.25" customHeight="1" x14ac:dyDescent="0.25">
      <c r="A13" s="1" t="str">
        <f t="shared" si="1"/>
        <v>048</v>
      </c>
      <c r="B13" s="1" t="str">
        <f t="shared" si="2"/>
        <v>1 12</v>
      </c>
      <c r="C13" s="1" t="str">
        <f t="shared" si="3"/>
        <v>048 1 12</v>
      </c>
      <c r="F13" s="102" t="s">
        <v>331</v>
      </c>
      <c r="G13" s="101" t="s">
        <v>332</v>
      </c>
      <c r="H13" s="67" t="s">
        <v>8</v>
      </c>
      <c r="I13" s="60">
        <v>11091</v>
      </c>
      <c r="J13" s="61">
        <v>29810.680420000001</v>
      </c>
      <c r="K13" s="18">
        <v>30915</v>
      </c>
      <c r="L13" s="47">
        <v>11091</v>
      </c>
      <c r="M13" s="47">
        <v>11155</v>
      </c>
      <c r="N13" s="184">
        <v>11535</v>
      </c>
      <c r="O13" s="164"/>
      <c r="P13" s="27"/>
      <c r="Q13" s="27"/>
      <c r="R13" s="27"/>
      <c r="S13" s="27"/>
      <c r="T13" s="27"/>
      <c r="U13" s="27"/>
    </row>
    <row r="14" spans="1:22" ht="56.25" customHeight="1" x14ac:dyDescent="0.25">
      <c r="A14" s="1" t="str">
        <f t="shared" si="1"/>
        <v>048</v>
      </c>
      <c r="B14" s="1" t="str">
        <f t="shared" si="2"/>
        <v>1 12</v>
      </c>
      <c r="C14" s="1" t="str">
        <f t="shared" si="3"/>
        <v>048 1 12</v>
      </c>
      <c r="F14" s="102" t="s">
        <v>333</v>
      </c>
      <c r="G14" s="101" t="s">
        <v>334</v>
      </c>
      <c r="H14" s="67" t="s">
        <v>8</v>
      </c>
      <c r="I14" s="60"/>
      <c r="J14" s="61">
        <v>5.6850399999999999</v>
      </c>
      <c r="K14" s="18">
        <v>17</v>
      </c>
      <c r="L14" s="47"/>
      <c r="M14" s="47"/>
      <c r="N14" s="184"/>
      <c r="O14" s="164"/>
      <c r="P14" s="27"/>
      <c r="Q14" s="27"/>
      <c r="R14" s="27"/>
      <c r="S14" s="27"/>
      <c r="T14" s="27"/>
      <c r="U14" s="27"/>
    </row>
    <row r="15" spans="1:22" ht="75" customHeight="1" x14ac:dyDescent="0.25">
      <c r="A15" s="1" t="str">
        <f t="shared" si="1"/>
        <v>048</v>
      </c>
      <c r="B15" s="1" t="str">
        <f t="shared" si="2"/>
        <v>1 12</v>
      </c>
      <c r="C15" s="1" t="str">
        <f t="shared" si="3"/>
        <v>048 1 12</v>
      </c>
      <c r="F15" s="63" t="s">
        <v>335</v>
      </c>
      <c r="G15" s="101" t="s">
        <v>336</v>
      </c>
      <c r="H15" s="67" t="s">
        <v>8</v>
      </c>
      <c r="I15" s="60"/>
      <c r="J15" s="61">
        <v>2.9489999999999999E-2</v>
      </c>
      <c r="K15" s="18"/>
      <c r="L15" s="47"/>
      <c r="M15" s="47"/>
      <c r="N15" s="184"/>
      <c r="O15" s="164"/>
      <c r="P15" s="27"/>
      <c r="Q15" s="27"/>
      <c r="R15" s="27"/>
      <c r="S15" s="27"/>
      <c r="T15" s="27"/>
      <c r="U15" s="27"/>
    </row>
    <row r="16" spans="1:22" ht="75" customHeight="1" x14ac:dyDescent="0.25">
      <c r="A16" s="1" t="str">
        <f t="shared" si="1"/>
        <v>053</v>
      </c>
      <c r="B16" s="1" t="str">
        <f t="shared" si="2"/>
        <v>1 16</v>
      </c>
      <c r="C16" s="1" t="str">
        <f t="shared" si="3"/>
        <v>053 1 16</v>
      </c>
      <c r="F16" s="63" t="s">
        <v>720</v>
      </c>
      <c r="G16" s="101" t="s">
        <v>721</v>
      </c>
      <c r="H16" s="67" t="s">
        <v>349</v>
      </c>
      <c r="I16" s="60"/>
      <c r="J16" s="47">
        <v>2.75</v>
      </c>
      <c r="K16" s="18">
        <v>3</v>
      </c>
      <c r="L16" s="47">
        <v>0</v>
      </c>
      <c r="M16" s="47">
        <v>0</v>
      </c>
      <c r="N16" s="184">
        <v>0</v>
      </c>
      <c r="O16" s="164"/>
      <c r="P16" s="27"/>
      <c r="Q16" s="27"/>
      <c r="R16" s="27"/>
      <c r="S16" s="27"/>
      <c r="T16" s="27"/>
      <c r="U16" s="27"/>
    </row>
    <row r="17" spans="1:21" ht="150" customHeight="1" x14ac:dyDescent="0.25">
      <c r="A17" s="1" t="str">
        <f t="shared" si="1"/>
        <v>100</v>
      </c>
      <c r="B17" s="1" t="str">
        <f t="shared" si="2"/>
        <v>1 03</v>
      </c>
      <c r="C17" s="1" t="str">
        <f t="shared" si="3"/>
        <v>100 1 03</v>
      </c>
      <c r="F17" s="63" t="s">
        <v>350</v>
      </c>
      <c r="G17" s="101" t="s">
        <v>351</v>
      </c>
      <c r="H17" s="67" t="s">
        <v>10</v>
      </c>
      <c r="I17" s="60">
        <v>44158</v>
      </c>
      <c r="J17" s="61">
        <v>31414.522489999999</v>
      </c>
      <c r="K17" s="18">
        <v>44158</v>
      </c>
      <c r="L17" s="18">
        <v>45626</v>
      </c>
      <c r="M17" s="47">
        <v>54265</v>
      </c>
      <c r="N17" s="184">
        <v>63749</v>
      </c>
      <c r="O17" s="164"/>
      <c r="P17" s="27"/>
      <c r="Q17" s="27"/>
      <c r="R17" s="27"/>
      <c r="S17" s="27"/>
      <c r="T17" s="27"/>
      <c r="U17" s="27"/>
    </row>
    <row r="18" spans="1:21" ht="206.25" customHeight="1" x14ac:dyDescent="0.25">
      <c r="A18" s="1" t="str">
        <f t="shared" si="1"/>
        <v>100</v>
      </c>
      <c r="B18" s="1" t="str">
        <f t="shared" si="2"/>
        <v>1 03</v>
      </c>
      <c r="C18" s="1" t="str">
        <f t="shared" si="3"/>
        <v>100 1 03</v>
      </c>
      <c r="F18" s="63" t="s">
        <v>352</v>
      </c>
      <c r="G18" s="101" t="s">
        <v>353</v>
      </c>
      <c r="H18" s="67" t="s">
        <v>10</v>
      </c>
      <c r="I18" s="60">
        <v>24028</v>
      </c>
      <c r="J18" s="61">
        <v>15842.991749999999</v>
      </c>
      <c r="K18" s="18">
        <v>24028</v>
      </c>
      <c r="L18" s="47">
        <v>19727</v>
      </c>
      <c r="M18" s="47">
        <v>20855</v>
      </c>
      <c r="N18" s="184">
        <v>22050</v>
      </c>
      <c r="O18" s="164"/>
      <c r="P18" s="27"/>
      <c r="Q18" s="27"/>
      <c r="R18" s="27"/>
      <c r="S18" s="27"/>
      <c r="T18" s="27"/>
      <c r="U18" s="27"/>
    </row>
    <row r="19" spans="1:21" ht="131.25" customHeight="1" x14ac:dyDescent="0.25">
      <c r="F19" s="63" t="s">
        <v>673</v>
      </c>
      <c r="G19" s="101" t="s">
        <v>604</v>
      </c>
      <c r="H19" s="67" t="s">
        <v>10</v>
      </c>
      <c r="I19" s="60"/>
      <c r="J19" s="61">
        <v>710.94353999999998</v>
      </c>
      <c r="K19" s="18">
        <v>711</v>
      </c>
      <c r="L19" s="47"/>
      <c r="M19" s="47"/>
      <c r="N19" s="184"/>
      <c r="O19" s="164"/>
      <c r="P19" s="27"/>
      <c r="Q19" s="27"/>
      <c r="R19" s="27"/>
      <c r="S19" s="27"/>
      <c r="T19" s="27"/>
      <c r="U19" s="27"/>
    </row>
    <row r="20" spans="1:21" ht="114.75" customHeight="1" x14ac:dyDescent="0.25">
      <c r="F20" s="63" t="s">
        <v>722</v>
      </c>
      <c r="G20" s="101" t="s">
        <v>605</v>
      </c>
      <c r="H20" s="67" t="s">
        <v>10</v>
      </c>
      <c r="I20" s="60"/>
      <c r="J20" s="61">
        <v>2.7404000000000002</v>
      </c>
      <c r="K20" s="18">
        <v>3</v>
      </c>
      <c r="L20" s="47"/>
      <c r="M20" s="47"/>
      <c r="N20" s="184"/>
      <c r="O20" s="164"/>
      <c r="P20" s="27"/>
      <c r="Q20" s="27"/>
      <c r="R20" s="27"/>
      <c r="S20" s="27"/>
      <c r="T20" s="27"/>
      <c r="U20" s="27"/>
    </row>
    <row r="21" spans="1:21" ht="76.5" customHeight="1" x14ac:dyDescent="0.25">
      <c r="F21" s="63" t="s">
        <v>723</v>
      </c>
      <c r="G21" s="101" t="s">
        <v>724</v>
      </c>
      <c r="H21" s="67" t="s">
        <v>10</v>
      </c>
      <c r="I21" s="60">
        <v>1400</v>
      </c>
      <c r="J21" s="61">
        <v>58.758920000000003</v>
      </c>
      <c r="K21" s="18">
        <v>575</v>
      </c>
      <c r="L21" s="47">
        <v>1600</v>
      </c>
      <c r="M21" s="47">
        <v>1800</v>
      </c>
      <c r="N21" s="184">
        <v>2000</v>
      </c>
      <c r="O21" s="164"/>
      <c r="P21" s="27"/>
      <c r="Q21" s="27"/>
      <c r="R21" s="27"/>
      <c r="S21" s="27"/>
      <c r="T21" s="27"/>
      <c r="U21" s="27"/>
    </row>
    <row r="22" spans="1:21" ht="92.25" customHeight="1" x14ac:dyDescent="0.25">
      <c r="F22" s="63" t="s">
        <v>725</v>
      </c>
      <c r="G22" s="101" t="s">
        <v>606</v>
      </c>
      <c r="H22" s="67" t="s">
        <v>10</v>
      </c>
      <c r="I22" s="60"/>
      <c r="J22" s="61">
        <v>111.30857</v>
      </c>
      <c r="K22" s="18">
        <v>111</v>
      </c>
      <c r="L22" s="47"/>
      <c r="M22" s="47"/>
      <c r="N22" s="184"/>
      <c r="O22" s="164"/>
      <c r="P22" s="27"/>
      <c r="Q22" s="27"/>
      <c r="R22" s="27"/>
      <c r="S22" s="27"/>
      <c r="T22" s="27"/>
      <c r="U22" s="27"/>
    </row>
    <row r="23" spans="1:21" ht="112.5" customHeight="1" x14ac:dyDescent="0.25">
      <c r="A23" s="1" t="str">
        <f t="shared" si="1"/>
        <v>100</v>
      </c>
      <c r="B23" s="1" t="str">
        <f t="shared" si="2"/>
        <v>1 03</v>
      </c>
      <c r="C23" s="1" t="str">
        <f t="shared" si="3"/>
        <v>100 1 03</v>
      </c>
      <c r="F23" s="63" t="s">
        <v>354</v>
      </c>
      <c r="G23" s="101" t="s">
        <v>355</v>
      </c>
      <c r="H23" s="67" t="s">
        <v>10</v>
      </c>
      <c r="I23" s="60">
        <v>374489</v>
      </c>
      <c r="J23" s="61">
        <v>266266.18724</v>
      </c>
      <c r="K23" s="18">
        <v>396635</v>
      </c>
      <c r="L23" s="47">
        <v>394666</v>
      </c>
      <c r="M23" s="47">
        <v>408317</v>
      </c>
      <c r="N23" s="184">
        <v>437148</v>
      </c>
      <c r="O23" s="164"/>
      <c r="P23" s="27"/>
      <c r="Q23" s="27"/>
      <c r="R23" s="27"/>
      <c r="S23" s="27"/>
      <c r="T23" s="27"/>
      <c r="U23" s="27"/>
    </row>
    <row r="24" spans="1:21" ht="115.5" customHeight="1" x14ac:dyDescent="0.25">
      <c r="F24" s="63" t="s">
        <v>726</v>
      </c>
      <c r="G24" s="101" t="s">
        <v>607</v>
      </c>
      <c r="H24" s="67" t="s">
        <v>10</v>
      </c>
      <c r="I24" s="60">
        <v>83240</v>
      </c>
      <c r="J24" s="61">
        <v>59184.826480000003</v>
      </c>
      <c r="K24" s="18">
        <v>88163</v>
      </c>
      <c r="L24" s="38">
        <v>91137</v>
      </c>
      <c r="M24" s="47">
        <v>163903</v>
      </c>
      <c r="N24" s="184">
        <v>262939</v>
      </c>
      <c r="O24" s="164"/>
      <c r="P24" s="27"/>
      <c r="Q24" s="27"/>
      <c r="R24" s="27"/>
      <c r="S24" s="27"/>
      <c r="T24" s="27"/>
      <c r="U24" s="27"/>
    </row>
    <row r="25" spans="1:21" ht="131.25" customHeight="1" x14ac:dyDescent="0.25">
      <c r="A25" s="1" t="str">
        <f t="shared" si="1"/>
        <v>100</v>
      </c>
      <c r="B25" s="1" t="str">
        <f t="shared" si="2"/>
        <v>1 03</v>
      </c>
      <c r="C25" s="1" t="str">
        <f t="shared" si="3"/>
        <v>100 1 03</v>
      </c>
      <c r="F25" s="63" t="s">
        <v>356</v>
      </c>
      <c r="G25" s="101" t="s">
        <v>357</v>
      </c>
      <c r="H25" s="67" t="s">
        <v>10</v>
      </c>
      <c r="I25" s="60">
        <v>1929</v>
      </c>
      <c r="J25" s="61">
        <v>1838.1894600000001</v>
      </c>
      <c r="K25" s="64">
        <v>2042</v>
      </c>
      <c r="L25" s="47">
        <v>2247</v>
      </c>
      <c r="M25" s="47">
        <v>2301</v>
      </c>
      <c r="N25" s="184">
        <v>2438</v>
      </c>
      <c r="O25" s="164"/>
      <c r="P25" s="27"/>
      <c r="Q25" s="27"/>
      <c r="R25" s="27"/>
      <c r="S25" s="27"/>
      <c r="T25" s="27"/>
      <c r="U25" s="27"/>
    </row>
    <row r="26" spans="1:21" ht="131.25" customHeight="1" x14ac:dyDescent="0.25">
      <c r="A26" s="1" t="str">
        <f t="shared" si="1"/>
        <v>100</v>
      </c>
      <c r="B26" s="1" t="str">
        <f t="shared" si="2"/>
        <v>1 03</v>
      </c>
      <c r="C26" s="1" t="str">
        <f t="shared" si="3"/>
        <v>100 1 03</v>
      </c>
      <c r="F26" s="63" t="s">
        <v>672</v>
      </c>
      <c r="G26" s="101" t="s">
        <v>608</v>
      </c>
      <c r="H26" s="67" t="s">
        <v>10</v>
      </c>
      <c r="I26" s="60">
        <v>429</v>
      </c>
      <c r="J26" s="61">
        <v>408.58710000000002</v>
      </c>
      <c r="K26" s="18">
        <v>454</v>
      </c>
      <c r="L26" s="47">
        <v>897</v>
      </c>
      <c r="M26" s="47">
        <v>1460</v>
      </c>
      <c r="N26" s="184">
        <v>2024</v>
      </c>
      <c r="O26" s="164"/>
      <c r="P26" s="27"/>
      <c r="Q26" s="27"/>
      <c r="R26" s="27"/>
      <c r="S26" s="27"/>
      <c r="T26" s="27"/>
      <c r="U26" s="27"/>
    </row>
    <row r="27" spans="1:21" ht="112.5" customHeight="1" x14ac:dyDescent="0.25">
      <c r="A27" s="1" t="str">
        <f t="shared" si="1"/>
        <v>100</v>
      </c>
      <c r="B27" s="1" t="str">
        <f t="shared" si="2"/>
        <v>1 03</v>
      </c>
      <c r="C27" s="1" t="str">
        <f t="shared" si="3"/>
        <v>100 1 03</v>
      </c>
      <c r="F27" s="63" t="s">
        <v>358</v>
      </c>
      <c r="G27" s="101" t="s">
        <v>359</v>
      </c>
      <c r="H27" s="67" t="s">
        <v>10</v>
      </c>
      <c r="I27" s="60">
        <v>489154</v>
      </c>
      <c r="J27" s="61">
        <v>355036.78236000001</v>
      </c>
      <c r="K27" s="18">
        <v>518080</v>
      </c>
      <c r="L27" s="47">
        <v>519971</v>
      </c>
      <c r="M27" s="47">
        <v>536057</v>
      </c>
      <c r="N27" s="184">
        <v>572106</v>
      </c>
      <c r="O27" s="164"/>
      <c r="P27" s="27"/>
      <c r="Q27" s="27"/>
      <c r="R27" s="27"/>
      <c r="S27" s="27"/>
      <c r="T27" s="27"/>
      <c r="U27" s="27"/>
    </row>
    <row r="28" spans="1:21" ht="112.5" customHeight="1" x14ac:dyDescent="0.25">
      <c r="F28" s="63" t="s">
        <v>727</v>
      </c>
      <c r="G28" s="101" t="s">
        <v>609</v>
      </c>
      <c r="H28" s="67" t="s">
        <v>10</v>
      </c>
      <c r="I28" s="60">
        <v>108727</v>
      </c>
      <c r="J28" s="61">
        <v>78916.480320000002</v>
      </c>
      <c r="K28" s="18">
        <v>115157</v>
      </c>
      <c r="L28" s="47">
        <v>194990</v>
      </c>
      <c r="M28" s="47">
        <v>339977</v>
      </c>
      <c r="N28" s="184">
        <v>474815</v>
      </c>
      <c r="O28" s="164"/>
      <c r="P28" s="27"/>
      <c r="Q28" s="27"/>
      <c r="R28" s="27"/>
      <c r="S28" s="27"/>
      <c r="T28" s="27"/>
      <c r="U28" s="27"/>
    </row>
    <row r="29" spans="1:21" ht="112.5" customHeight="1" x14ac:dyDescent="0.25">
      <c r="A29" s="1" t="str">
        <f t="shared" si="1"/>
        <v>100</v>
      </c>
      <c r="B29" s="1" t="str">
        <f t="shared" si="2"/>
        <v>1 03</v>
      </c>
      <c r="C29" s="1" t="str">
        <f t="shared" si="3"/>
        <v>100 1 03</v>
      </c>
      <c r="F29" s="63" t="s">
        <v>360</v>
      </c>
      <c r="G29" s="101" t="s">
        <v>361</v>
      </c>
      <c r="H29" s="67" t="s">
        <v>10</v>
      </c>
      <c r="I29" s="60"/>
      <c r="J29" s="61">
        <v>-52009.145239999998</v>
      </c>
      <c r="K29" s="18">
        <v>-51186</v>
      </c>
      <c r="L29" s="47"/>
      <c r="M29" s="47"/>
      <c r="N29" s="184"/>
      <c r="O29" s="164"/>
      <c r="P29" s="27"/>
      <c r="Q29" s="27"/>
      <c r="R29" s="27"/>
      <c r="S29" s="27"/>
      <c r="T29" s="27"/>
      <c r="U29" s="27"/>
    </row>
    <row r="30" spans="1:21" ht="114.75" customHeight="1" x14ac:dyDescent="0.25">
      <c r="F30" s="63" t="s">
        <v>728</v>
      </c>
      <c r="G30" s="101" t="s">
        <v>610</v>
      </c>
      <c r="H30" s="67" t="s">
        <v>10</v>
      </c>
      <c r="I30" s="60"/>
      <c r="J30" s="61">
        <v>-11560.43237</v>
      </c>
      <c r="K30" s="18">
        <v>-11377</v>
      </c>
      <c r="L30" s="47"/>
      <c r="M30" s="47"/>
      <c r="N30" s="184"/>
      <c r="O30" s="164"/>
      <c r="P30" s="27"/>
      <c r="Q30" s="27"/>
      <c r="R30" s="27"/>
      <c r="S30" s="27"/>
      <c r="T30" s="27"/>
      <c r="U30" s="27"/>
    </row>
    <row r="31" spans="1:21" ht="117.75" customHeight="1" x14ac:dyDescent="0.25">
      <c r="A31" s="1" t="str">
        <f>LEFT(C31,3)</f>
        <v>106</v>
      </c>
      <c r="B31" s="1" t="str">
        <f>RIGHT(C31,4)</f>
        <v>1 16</v>
      </c>
      <c r="C31" s="1" t="str">
        <f>LEFT(F31,8)</f>
        <v>106 1 16</v>
      </c>
      <c r="F31" s="63" t="s">
        <v>729</v>
      </c>
      <c r="G31" s="101" t="s">
        <v>730</v>
      </c>
      <c r="H31" s="67" t="s">
        <v>11</v>
      </c>
      <c r="I31" s="60"/>
      <c r="J31" s="61">
        <v>363.17692</v>
      </c>
      <c r="K31" s="18">
        <v>404</v>
      </c>
      <c r="L31" s="47">
        <v>450</v>
      </c>
      <c r="M31" s="47">
        <v>450</v>
      </c>
      <c r="N31" s="184">
        <v>450</v>
      </c>
      <c r="O31" s="164"/>
      <c r="P31" s="27"/>
      <c r="Q31" s="27"/>
      <c r="R31" s="27"/>
      <c r="S31" s="27"/>
      <c r="T31" s="27"/>
      <c r="U31" s="27"/>
    </row>
    <row r="32" spans="1:21" ht="75" customHeight="1" x14ac:dyDescent="0.25">
      <c r="A32" s="1" t="str">
        <f t="shared" si="1"/>
        <v>106</v>
      </c>
      <c r="B32" s="1" t="str">
        <f t="shared" si="2"/>
        <v>1 16</v>
      </c>
      <c r="C32" s="1" t="str">
        <f t="shared" si="3"/>
        <v>106 1 16</v>
      </c>
      <c r="F32" s="99" t="s">
        <v>731</v>
      </c>
      <c r="G32" s="100" t="s">
        <v>732</v>
      </c>
      <c r="H32" s="67" t="s">
        <v>11</v>
      </c>
      <c r="I32" s="60"/>
      <c r="J32" s="61">
        <v>-45.5</v>
      </c>
      <c r="K32" s="18"/>
      <c r="L32" s="47"/>
      <c r="M32" s="47"/>
      <c r="N32" s="184"/>
      <c r="O32" s="164"/>
      <c r="P32" s="27"/>
      <c r="Q32" s="27"/>
      <c r="R32" s="27"/>
      <c r="S32" s="27"/>
      <c r="T32" s="27"/>
      <c r="U32" s="27"/>
    </row>
    <row r="33" spans="1:21" ht="93.75" customHeight="1" x14ac:dyDescent="0.25">
      <c r="A33" s="1" t="str">
        <f t="shared" si="1"/>
        <v>141</v>
      </c>
      <c r="B33" s="1" t="str">
        <f t="shared" si="2"/>
        <v>1 16</v>
      </c>
      <c r="C33" s="1" t="str">
        <f t="shared" si="3"/>
        <v>141 1 16</v>
      </c>
      <c r="F33" s="99" t="s">
        <v>733</v>
      </c>
      <c r="G33" s="100" t="s">
        <v>734</v>
      </c>
      <c r="H33" s="67" t="s">
        <v>12</v>
      </c>
      <c r="I33" s="60"/>
      <c r="J33" s="61">
        <v>58</v>
      </c>
      <c r="K33" s="18">
        <v>60</v>
      </c>
      <c r="L33" s="47"/>
      <c r="M33" s="47"/>
      <c r="N33" s="184"/>
      <c r="O33" s="164"/>
      <c r="P33" s="27"/>
      <c r="Q33" s="27"/>
      <c r="R33" s="27"/>
      <c r="S33" s="27"/>
      <c r="T33" s="27"/>
      <c r="U33" s="27"/>
    </row>
    <row r="34" spans="1:21" ht="93.75" customHeight="1" x14ac:dyDescent="0.25">
      <c r="A34" s="1" t="str">
        <f t="shared" si="1"/>
        <v>161</v>
      </c>
      <c r="B34" s="1" t="str">
        <f t="shared" si="2"/>
        <v>1 16</v>
      </c>
      <c r="C34" s="1" t="str">
        <f t="shared" si="3"/>
        <v>161 1 16</v>
      </c>
      <c r="F34" s="99" t="s">
        <v>735</v>
      </c>
      <c r="G34" s="100" t="s">
        <v>736</v>
      </c>
      <c r="H34" s="67" t="s">
        <v>13</v>
      </c>
      <c r="I34" s="60"/>
      <c r="J34" s="61">
        <v>1159.20273</v>
      </c>
      <c r="K34" s="18">
        <v>1200</v>
      </c>
      <c r="L34" s="47"/>
      <c r="M34" s="47"/>
      <c r="N34" s="184"/>
      <c r="O34" s="164"/>
      <c r="P34" s="27"/>
      <c r="Q34" s="27"/>
      <c r="R34" s="27"/>
      <c r="S34" s="27"/>
      <c r="T34" s="27"/>
      <c r="U34" s="27"/>
    </row>
    <row r="35" spans="1:21" ht="56.25" customHeight="1" x14ac:dyDescent="0.25">
      <c r="A35" s="1" t="str">
        <f t="shared" si="1"/>
        <v>177</v>
      </c>
      <c r="B35" s="1" t="str">
        <f t="shared" si="2"/>
        <v>1 16</v>
      </c>
      <c r="C35" s="1" t="str">
        <f t="shared" si="3"/>
        <v>177 1 16</v>
      </c>
      <c r="F35" s="99" t="s">
        <v>737</v>
      </c>
      <c r="G35" s="100" t="s">
        <v>721</v>
      </c>
      <c r="H35" s="67" t="s">
        <v>14</v>
      </c>
      <c r="I35" s="60"/>
      <c r="J35" s="61">
        <v>184.33248</v>
      </c>
      <c r="K35" s="18">
        <v>200</v>
      </c>
      <c r="L35" s="47"/>
      <c r="M35" s="47"/>
      <c r="N35" s="184"/>
      <c r="O35" s="164"/>
      <c r="P35" s="27"/>
      <c r="Q35" s="27"/>
      <c r="R35" s="27"/>
      <c r="S35" s="27"/>
      <c r="T35" s="27"/>
      <c r="U35" s="27"/>
    </row>
    <row r="36" spans="1:21" ht="112.5" customHeight="1" x14ac:dyDescent="0.25">
      <c r="A36" s="1" t="str">
        <f t="shared" si="1"/>
        <v>180</v>
      </c>
      <c r="B36" s="1" t="str">
        <f t="shared" si="2"/>
        <v>1 16</v>
      </c>
      <c r="C36" s="1" t="str">
        <f t="shared" si="3"/>
        <v>180 1 16</v>
      </c>
      <c r="F36" s="103" t="s">
        <v>738</v>
      </c>
      <c r="G36" s="100" t="s">
        <v>730</v>
      </c>
      <c r="H36" s="67" t="s">
        <v>15</v>
      </c>
      <c r="I36" s="60"/>
      <c r="J36" s="61">
        <v>0.5</v>
      </c>
      <c r="K36" s="18">
        <v>1</v>
      </c>
      <c r="L36" s="47"/>
      <c r="M36" s="47"/>
      <c r="N36" s="184"/>
      <c r="O36" s="164"/>
      <c r="P36" s="27"/>
      <c r="Q36" s="27"/>
      <c r="R36" s="27"/>
      <c r="S36" s="27"/>
      <c r="T36" s="27"/>
      <c r="U36" s="27"/>
    </row>
    <row r="37" spans="1:21" ht="75" customHeight="1" x14ac:dyDescent="0.25">
      <c r="A37" s="1" t="str">
        <f t="shared" si="1"/>
        <v>180</v>
      </c>
      <c r="B37" s="1" t="str">
        <f t="shared" si="2"/>
        <v>1 16</v>
      </c>
      <c r="C37" s="1" t="str">
        <f t="shared" si="3"/>
        <v>180 1 16</v>
      </c>
      <c r="F37" s="99" t="s">
        <v>739</v>
      </c>
      <c r="G37" s="100" t="s">
        <v>736</v>
      </c>
      <c r="H37" s="67" t="s">
        <v>15</v>
      </c>
      <c r="I37" s="60"/>
      <c r="J37" s="61">
        <v>133.5</v>
      </c>
      <c r="K37" s="18">
        <v>134</v>
      </c>
      <c r="L37" s="47"/>
      <c r="M37" s="47"/>
      <c r="N37" s="184"/>
      <c r="O37" s="164"/>
      <c r="P37" s="27"/>
      <c r="Q37" s="27"/>
      <c r="R37" s="27"/>
      <c r="S37" s="27"/>
      <c r="T37" s="27"/>
      <c r="U37" s="27"/>
    </row>
    <row r="38" spans="1:21" ht="75" customHeight="1" x14ac:dyDescent="0.25">
      <c r="A38" s="1" t="str">
        <f t="shared" si="1"/>
        <v>182</v>
      </c>
      <c r="B38" s="1" t="str">
        <f t="shared" si="2"/>
        <v>1 01</v>
      </c>
      <c r="C38" s="1" t="str">
        <f t="shared" si="3"/>
        <v>182 1 01</v>
      </c>
      <c r="F38" s="99" t="s">
        <v>178</v>
      </c>
      <c r="G38" s="100" t="s">
        <v>16</v>
      </c>
      <c r="H38" s="67" t="s">
        <v>17</v>
      </c>
      <c r="I38" s="60">
        <v>577470</v>
      </c>
      <c r="J38" s="61">
        <v>378915.11799</v>
      </c>
      <c r="K38" s="18">
        <v>457698</v>
      </c>
      <c r="L38" s="47">
        <v>478639</v>
      </c>
      <c r="M38" s="47">
        <v>504774</v>
      </c>
      <c r="N38" s="184">
        <v>526549</v>
      </c>
      <c r="O38" s="164"/>
      <c r="P38" s="27"/>
      <c r="Q38" s="27"/>
      <c r="R38" s="27"/>
      <c r="S38" s="27"/>
      <c r="T38" s="27"/>
      <c r="U38" s="27"/>
    </row>
    <row r="39" spans="1:21" ht="57.75" customHeight="1" x14ac:dyDescent="0.25">
      <c r="A39" s="1" t="str">
        <f t="shared" si="1"/>
        <v>182</v>
      </c>
      <c r="B39" s="1" t="str">
        <f t="shared" si="2"/>
        <v>1 01</v>
      </c>
      <c r="C39" s="1" t="str">
        <f t="shared" si="3"/>
        <v>182 1 01</v>
      </c>
      <c r="F39" s="99" t="s">
        <v>179</v>
      </c>
      <c r="G39" s="100" t="s">
        <v>18</v>
      </c>
      <c r="H39" s="67" t="s">
        <v>17</v>
      </c>
      <c r="I39" s="60">
        <v>3136</v>
      </c>
      <c r="J39" s="61">
        <v>3407.6348600000001</v>
      </c>
      <c r="K39" s="18">
        <v>5000</v>
      </c>
      <c r="L39" s="47">
        <v>5000</v>
      </c>
      <c r="M39" s="47">
        <v>5000</v>
      </c>
      <c r="N39" s="184">
        <v>5000</v>
      </c>
      <c r="O39" s="164"/>
      <c r="P39" s="27"/>
      <c r="Q39" s="27"/>
      <c r="R39" s="27"/>
      <c r="S39" s="27"/>
      <c r="T39" s="27"/>
      <c r="U39" s="27"/>
    </row>
    <row r="40" spans="1:21" ht="75" customHeight="1" x14ac:dyDescent="0.25">
      <c r="A40" s="1" t="str">
        <f t="shared" si="1"/>
        <v>182</v>
      </c>
      <c r="B40" s="1" t="str">
        <f t="shared" si="2"/>
        <v>1 01</v>
      </c>
      <c r="C40" s="1" t="str">
        <f t="shared" si="3"/>
        <v>182 1 01</v>
      </c>
      <c r="F40" s="99" t="s">
        <v>177</v>
      </c>
      <c r="G40" s="100" t="s">
        <v>19</v>
      </c>
      <c r="H40" s="67" t="s">
        <v>17</v>
      </c>
      <c r="I40" s="60">
        <v>1408</v>
      </c>
      <c r="J40" s="61">
        <v>15.485760000000001</v>
      </c>
      <c r="K40" s="18">
        <v>20</v>
      </c>
      <c r="L40" s="47">
        <v>0</v>
      </c>
      <c r="M40" s="47">
        <v>0</v>
      </c>
      <c r="N40" s="184">
        <v>0</v>
      </c>
      <c r="O40" s="164"/>
      <c r="P40" s="27"/>
      <c r="Q40" s="27"/>
      <c r="R40" s="27"/>
      <c r="S40" s="27"/>
      <c r="T40" s="27"/>
      <c r="U40" s="27"/>
    </row>
    <row r="41" spans="1:21" ht="75" customHeight="1" x14ac:dyDescent="0.25">
      <c r="A41" s="1" t="str">
        <f t="shared" si="1"/>
        <v>182</v>
      </c>
      <c r="B41" s="1" t="str">
        <f t="shared" si="2"/>
        <v>1 01</v>
      </c>
      <c r="C41" s="1" t="str">
        <f t="shared" si="3"/>
        <v>182 1 01</v>
      </c>
      <c r="F41" s="99" t="s">
        <v>180</v>
      </c>
      <c r="G41" s="100" t="s">
        <v>20</v>
      </c>
      <c r="H41" s="67" t="s">
        <v>17</v>
      </c>
      <c r="I41" s="60">
        <v>6737</v>
      </c>
      <c r="J41" s="61">
        <v>535.10171000000003</v>
      </c>
      <c r="K41" s="17">
        <v>700</v>
      </c>
      <c r="L41" s="47">
        <v>1000</v>
      </c>
      <c r="M41" s="47">
        <v>1000</v>
      </c>
      <c r="N41" s="184">
        <v>1000</v>
      </c>
      <c r="O41" s="164"/>
      <c r="P41" s="27"/>
      <c r="Q41" s="27"/>
      <c r="R41" s="27"/>
      <c r="S41" s="27"/>
      <c r="T41" s="27"/>
      <c r="U41" s="27"/>
    </row>
    <row r="42" spans="1:21" ht="56.25" customHeight="1" x14ac:dyDescent="0.25">
      <c r="A42" s="1" t="str">
        <f t="shared" si="1"/>
        <v>182</v>
      </c>
      <c r="B42" s="1" t="str">
        <f t="shared" si="2"/>
        <v>1 01</v>
      </c>
      <c r="C42" s="1" t="str">
        <f t="shared" si="3"/>
        <v>182 1 01</v>
      </c>
      <c r="F42" s="99" t="s">
        <v>181</v>
      </c>
      <c r="G42" s="100" t="s">
        <v>21</v>
      </c>
      <c r="H42" s="67" t="s">
        <v>17</v>
      </c>
      <c r="I42" s="60">
        <v>14</v>
      </c>
      <c r="J42" s="61">
        <v>108.87499</v>
      </c>
      <c r="K42" s="17">
        <v>200</v>
      </c>
      <c r="L42" s="47">
        <v>0</v>
      </c>
      <c r="M42" s="47">
        <v>0</v>
      </c>
      <c r="N42" s="184">
        <v>0</v>
      </c>
      <c r="O42" s="164"/>
      <c r="P42" s="27"/>
      <c r="Q42" s="27"/>
      <c r="R42" s="27"/>
      <c r="S42" s="27"/>
      <c r="T42" s="27"/>
      <c r="U42" s="27"/>
    </row>
    <row r="43" spans="1:21" ht="75" customHeight="1" x14ac:dyDescent="0.25">
      <c r="A43" s="1" t="str">
        <f t="shared" si="1"/>
        <v>182</v>
      </c>
      <c r="B43" s="1" t="str">
        <f t="shared" si="2"/>
        <v>1 01</v>
      </c>
      <c r="C43" s="1" t="str">
        <f t="shared" si="3"/>
        <v>182 1 01</v>
      </c>
      <c r="F43" s="99" t="s">
        <v>740</v>
      </c>
      <c r="G43" s="100" t="s">
        <v>741</v>
      </c>
      <c r="H43" s="67" t="s">
        <v>17</v>
      </c>
      <c r="I43" s="60"/>
      <c r="J43" s="61">
        <v>7.8212999999999999</v>
      </c>
      <c r="K43" s="17">
        <v>10</v>
      </c>
      <c r="L43" s="47">
        <v>0</v>
      </c>
      <c r="M43" s="47">
        <v>0</v>
      </c>
      <c r="N43" s="184">
        <v>0</v>
      </c>
      <c r="O43" s="164"/>
      <c r="P43" s="27"/>
      <c r="Q43" s="27"/>
      <c r="R43" s="27"/>
      <c r="S43" s="27"/>
      <c r="T43" s="27"/>
      <c r="U43" s="27"/>
    </row>
    <row r="44" spans="1:21" ht="75" customHeight="1" x14ac:dyDescent="0.25">
      <c r="A44" s="1" t="str">
        <f t="shared" si="1"/>
        <v>182</v>
      </c>
      <c r="B44" s="1" t="str">
        <f t="shared" si="2"/>
        <v>1 01</v>
      </c>
      <c r="C44" s="1" t="str">
        <f t="shared" si="3"/>
        <v>182 1 01</v>
      </c>
      <c r="F44" s="99" t="s">
        <v>182</v>
      </c>
      <c r="G44" s="100" t="s">
        <v>22</v>
      </c>
      <c r="H44" s="67" t="s">
        <v>17</v>
      </c>
      <c r="I44" s="60">
        <v>3051083</v>
      </c>
      <c r="J44" s="61">
        <v>2002273.4486</v>
      </c>
      <c r="K44" s="17">
        <v>2995522</v>
      </c>
      <c r="L44" s="47">
        <v>3107341</v>
      </c>
      <c r="M44" s="47">
        <v>3214707</v>
      </c>
      <c r="N44" s="184">
        <v>3323552</v>
      </c>
      <c r="O44" s="164"/>
      <c r="P44" s="27"/>
      <c r="Q44" s="27"/>
      <c r="R44" s="27"/>
      <c r="S44" s="27"/>
      <c r="T44" s="27"/>
      <c r="U44" s="27"/>
    </row>
    <row r="45" spans="1:21" ht="56.25" customHeight="1" x14ac:dyDescent="0.25">
      <c r="A45" s="1" t="str">
        <f t="shared" si="1"/>
        <v>182</v>
      </c>
      <c r="B45" s="1" t="str">
        <f t="shared" si="2"/>
        <v>1 01</v>
      </c>
      <c r="C45" s="1" t="str">
        <f t="shared" si="3"/>
        <v>182 1 01</v>
      </c>
      <c r="F45" s="99" t="s">
        <v>554</v>
      </c>
      <c r="G45" s="100" t="s">
        <v>23</v>
      </c>
      <c r="H45" s="67" t="s">
        <v>17</v>
      </c>
      <c r="I45" s="60">
        <v>7750</v>
      </c>
      <c r="J45" s="61">
        <v>4035.9846400000001</v>
      </c>
      <c r="K45" s="18">
        <v>5390</v>
      </c>
      <c r="L45" s="47">
        <v>5595</v>
      </c>
      <c r="M45" s="47">
        <v>6700</v>
      </c>
      <c r="N45" s="184">
        <v>8000</v>
      </c>
      <c r="O45" s="164"/>
      <c r="P45" s="27"/>
      <c r="Q45" s="27"/>
      <c r="R45" s="27"/>
      <c r="S45" s="27"/>
      <c r="T45" s="27"/>
      <c r="U45" s="27"/>
    </row>
    <row r="46" spans="1:21" ht="92.25" customHeight="1" x14ac:dyDescent="0.25">
      <c r="A46" s="1" t="str">
        <f t="shared" si="1"/>
        <v>182</v>
      </c>
      <c r="B46" s="1" t="str">
        <f t="shared" si="2"/>
        <v>1 01</v>
      </c>
      <c r="C46" s="1" t="str">
        <f t="shared" si="3"/>
        <v>182 1 01</v>
      </c>
      <c r="F46" s="99" t="s">
        <v>183</v>
      </c>
      <c r="G46" s="100" t="s">
        <v>24</v>
      </c>
      <c r="H46" s="67" t="s">
        <v>17</v>
      </c>
      <c r="I46" s="60">
        <v>7</v>
      </c>
      <c r="J46" s="61"/>
      <c r="K46" s="18"/>
      <c r="L46" s="47"/>
      <c r="M46" s="47"/>
      <c r="N46" s="184"/>
      <c r="O46" s="164"/>
      <c r="P46" s="27"/>
      <c r="Q46" s="27"/>
      <c r="R46" s="27"/>
      <c r="S46" s="27"/>
      <c r="T46" s="27"/>
      <c r="U46" s="27"/>
    </row>
    <row r="47" spans="1:21" ht="93.75" customHeight="1" x14ac:dyDescent="0.25">
      <c r="A47" s="1" t="str">
        <f t="shared" si="1"/>
        <v>182</v>
      </c>
      <c r="B47" s="1" t="str">
        <f t="shared" si="2"/>
        <v>1 01</v>
      </c>
      <c r="C47" s="1" t="str">
        <f t="shared" si="3"/>
        <v>182 1 01</v>
      </c>
      <c r="F47" s="99" t="s">
        <v>184</v>
      </c>
      <c r="G47" s="100" t="s">
        <v>25</v>
      </c>
      <c r="H47" s="67" t="s">
        <v>17</v>
      </c>
      <c r="I47" s="60">
        <v>11757</v>
      </c>
      <c r="J47" s="61">
        <v>4442.0644599999996</v>
      </c>
      <c r="K47" s="18">
        <v>5950</v>
      </c>
      <c r="L47" s="47">
        <v>6176</v>
      </c>
      <c r="M47" s="47">
        <v>6800</v>
      </c>
      <c r="N47" s="184">
        <v>8000</v>
      </c>
      <c r="O47" s="164"/>
      <c r="P47" s="27"/>
      <c r="Q47" s="27"/>
      <c r="R47" s="27"/>
      <c r="S47" s="27"/>
      <c r="T47" s="27"/>
      <c r="U47" s="27"/>
    </row>
    <row r="48" spans="1:21" ht="78.75" customHeight="1" x14ac:dyDescent="0.25">
      <c r="A48" s="1" t="str">
        <f t="shared" si="1"/>
        <v>182</v>
      </c>
      <c r="B48" s="1" t="str">
        <f t="shared" si="2"/>
        <v>1 01</v>
      </c>
      <c r="C48" s="1" t="str">
        <f t="shared" si="3"/>
        <v>182 1 01</v>
      </c>
      <c r="F48" s="99" t="s">
        <v>185</v>
      </c>
      <c r="G48" s="100" t="s">
        <v>26</v>
      </c>
      <c r="H48" s="67" t="s">
        <v>17</v>
      </c>
      <c r="I48" s="60">
        <v>360</v>
      </c>
      <c r="J48" s="61">
        <v>-183.98829000000001</v>
      </c>
      <c r="K48" s="18">
        <v>-250</v>
      </c>
      <c r="L48" s="47">
        <v>0</v>
      </c>
      <c r="M48" s="47">
        <v>0</v>
      </c>
      <c r="N48" s="184">
        <v>0</v>
      </c>
      <c r="O48" s="164"/>
      <c r="P48" s="27"/>
      <c r="Q48" s="27"/>
      <c r="R48" s="27"/>
      <c r="S48" s="27"/>
      <c r="T48" s="27"/>
      <c r="U48" s="27"/>
    </row>
    <row r="49" spans="1:21" ht="112.5" customHeight="1" x14ac:dyDescent="0.25">
      <c r="A49" s="1" t="str">
        <f t="shared" si="1"/>
        <v>182</v>
      </c>
      <c r="B49" s="1" t="str">
        <f t="shared" si="2"/>
        <v>1 01</v>
      </c>
      <c r="C49" s="1" t="str">
        <f t="shared" si="3"/>
        <v>182 1 01</v>
      </c>
      <c r="F49" s="99" t="s">
        <v>280</v>
      </c>
      <c r="G49" s="100" t="s">
        <v>279</v>
      </c>
      <c r="H49" s="67" t="s">
        <v>17</v>
      </c>
      <c r="I49" s="60"/>
      <c r="J49" s="61"/>
      <c r="K49" s="18"/>
      <c r="L49" s="47"/>
      <c r="M49" s="47"/>
      <c r="N49" s="184"/>
      <c r="O49" s="164"/>
      <c r="P49" s="27"/>
      <c r="Q49" s="27"/>
      <c r="R49" s="27"/>
      <c r="S49" s="27"/>
      <c r="T49" s="27"/>
      <c r="U49" s="27"/>
    </row>
    <row r="50" spans="1:21" ht="93.75" customHeight="1" x14ac:dyDescent="0.25">
      <c r="A50" s="1" t="str">
        <f t="shared" si="1"/>
        <v>182</v>
      </c>
      <c r="B50" s="1" t="str">
        <f t="shared" si="2"/>
        <v>1 01</v>
      </c>
      <c r="C50" s="1" t="str">
        <f t="shared" si="3"/>
        <v>182 1 01</v>
      </c>
      <c r="F50" s="99" t="s">
        <v>186</v>
      </c>
      <c r="G50" s="100" t="s">
        <v>27</v>
      </c>
      <c r="H50" s="67" t="s">
        <v>17</v>
      </c>
      <c r="I50" s="60">
        <v>28172</v>
      </c>
      <c r="J50" s="61">
        <v>-3320.7413099999999</v>
      </c>
      <c r="K50" s="18">
        <v>-4000</v>
      </c>
      <c r="L50" s="47">
        <v>0</v>
      </c>
      <c r="M50" s="47">
        <v>0</v>
      </c>
      <c r="N50" s="184">
        <v>0</v>
      </c>
      <c r="O50" s="164"/>
      <c r="P50" s="27"/>
      <c r="Q50" s="27"/>
      <c r="R50" s="27"/>
      <c r="S50" s="27"/>
      <c r="T50" s="27"/>
      <c r="U50" s="27"/>
    </row>
    <row r="51" spans="1:21" ht="112.5" customHeight="1" x14ac:dyDescent="0.25">
      <c r="A51" s="1" t="str">
        <f t="shared" si="1"/>
        <v>182</v>
      </c>
      <c r="B51" s="1" t="str">
        <f t="shared" si="2"/>
        <v>1 01</v>
      </c>
      <c r="C51" s="1" t="str">
        <f t="shared" si="3"/>
        <v>182 1 01</v>
      </c>
      <c r="F51" s="99" t="s">
        <v>187</v>
      </c>
      <c r="G51" s="100" t="s">
        <v>28</v>
      </c>
      <c r="H51" s="67" t="s">
        <v>17</v>
      </c>
      <c r="I51" s="60">
        <v>361</v>
      </c>
      <c r="J51" s="61">
        <v>-329.50412</v>
      </c>
      <c r="K51" s="18">
        <v>0</v>
      </c>
      <c r="L51" s="47">
        <v>0</v>
      </c>
      <c r="M51" s="47">
        <v>0</v>
      </c>
      <c r="N51" s="184">
        <v>0</v>
      </c>
      <c r="O51" s="164"/>
      <c r="P51" s="27"/>
      <c r="Q51" s="27"/>
      <c r="R51" s="27"/>
      <c r="S51" s="27"/>
      <c r="T51" s="27"/>
      <c r="U51" s="27"/>
    </row>
    <row r="52" spans="1:21" ht="131.25" customHeight="1" x14ac:dyDescent="0.25">
      <c r="A52" s="1" t="str">
        <f t="shared" si="1"/>
        <v>182</v>
      </c>
      <c r="B52" s="1" t="str">
        <f t="shared" si="2"/>
        <v>1 01</v>
      </c>
      <c r="C52" s="1" t="str">
        <f t="shared" si="3"/>
        <v>182 1 01</v>
      </c>
      <c r="F52" s="99" t="s">
        <v>742</v>
      </c>
      <c r="G52" s="100" t="s">
        <v>29</v>
      </c>
      <c r="H52" s="67" t="s">
        <v>17</v>
      </c>
      <c r="I52" s="60">
        <v>315</v>
      </c>
      <c r="J52" s="61">
        <v>51.564039999999999</v>
      </c>
      <c r="K52" s="18">
        <v>100</v>
      </c>
      <c r="L52" s="47">
        <v>0</v>
      </c>
      <c r="M52" s="47">
        <v>0</v>
      </c>
      <c r="N52" s="184">
        <v>0</v>
      </c>
      <c r="O52" s="164"/>
      <c r="P52" s="27"/>
      <c r="Q52" s="27"/>
      <c r="R52" s="27"/>
      <c r="S52" s="27"/>
      <c r="T52" s="27"/>
      <c r="U52" s="27"/>
    </row>
    <row r="53" spans="1:21" ht="112.5" customHeight="1" x14ac:dyDescent="0.25">
      <c r="A53" s="1" t="str">
        <f t="shared" si="1"/>
        <v>182</v>
      </c>
      <c r="B53" s="1" t="str">
        <f t="shared" si="2"/>
        <v>1 01</v>
      </c>
      <c r="C53" s="1" t="str">
        <f t="shared" si="3"/>
        <v>182 1 01</v>
      </c>
      <c r="F53" s="99" t="s">
        <v>743</v>
      </c>
      <c r="G53" s="100" t="s">
        <v>362</v>
      </c>
      <c r="H53" s="67" t="s">
        <v>17</v>
      </c>
      <c r="I53" s="60"/>
      <c r="J53" s="61">
        <v>1.268</v>
      </c>
      <c r="K53" s="18">
        <v>2</v>
      </c>
      <c r="L53" s="47">
        <v>0</v>
      </c>
      <c r="M53" s="47">
        <v>0</v>
      </c>
      <c r="N53" s="184">
        <v>0</v>
      </c>
      <c r="O53" s="164"/>
      <c r="P53" s="27"/>
      <c r="Q53" s="27"/>
      <c r="R53" s="27"/>
      <c r="S53" s="27"/>
      <c r="T53" s="27"/>
      <c r="U53" s="27"/>
    </row>
    <row r="54" spans="1:21" ht="76.5" customHeight="1" x14ac:dyDescent="0.25">
      <c r="A54" s="1" t="str">
        <f t="shared" si="1"/>
        <v>182</v>
      </c>
      <c r="B54" s="1" t="str">
        <f t="shared" si="2"/>
        <v>1 01</v>
      </c>
      <c r="C54" s="1" t="str">
        <f t="shared" si="3"/>
        <v>182 1 01</v>
      </c>
      <c r="F54" s="99" t="s">
        <v>188</v>
      </c>
      <c r="G54" s="100" t="s">
        <v>30</v>
      </c>
      <c r="H54" s="67" t="s">
        <v>17</v>
      </c>
      <c r="I54" s="60">
        <v>5332</v>
      </c>
      <c r="J54" s="61">
        <v>15216.36141</v>
      </c>
      <c r="K54" s="18">
        <v>21500</v>
      </c>
      <c r="L54" s="47">
        <v>23600</v>
      </c>
      <c r="M54" s="47">
        <v>24500</v>
      </c>
      <c r="N54" s="184">
        <v>27000</v>
      </c>
      <c r="O54" s="164"/>
      <c r="P54" s="27"/>
      <c r="Q54" s="27"/>
      <c r="R54" s="27"/>
      <c r="S54" s="27"/>
      <c r="T54" s="27"/>
      <c r="U54" s="27"/>
    </row>
    <row r="55" spans="1:21" ht="57.75" customHeight="1" x14ac:dyDescent="0.25">
      <c r="A55" s="1" t="str">
        <f t="shared" si="1"/>
        <v>182</v>
      </c>
      <c r="B55" s="1" t="str">
        <f t="shared" si="2"/>
        <v>1 01</v>
      </c>
      <c r="C55" s="1" t="str">
        <f t="shared" si="3"/>
        <v>182 1 01</v>
      </c>
      <c r="F55" s="99" t="s">
        <v>189</v>
      </c>
      <c r="G55" s="100" t="s">
        <v>31</v>
      </c>
      <c r="H55" s="67" t="s">
        <v>17</v>
      </c>
      <c r="I55" s="60">
        <v>147</v>
      </c>
      <c r="J55" s="61">
        <v>192.95043999999999</v>
      </c>
      <c r="K55" s="18">
        <v>250</v>
      </c>
      <c r="L55" s="47">
        <v>0</v>
      </c>
      <c r="M55" s="47">
        <v>0</v>
      </c>
      <c r="N55" s="184">
        <v>0</v>
      </c>
      <c r="O55" s="164"/>
      <c r="P55" s="27"/>
      <c r="Q55" s="27"/>
      <c r="R55" s="27"/>
      <c r="S55" s="27"/>
      <c r="T55" s="27"/>
      <c r="U55" s="27"/>
    </row>
    <row r="56" spans="1:21" ht="84.75" customHeight="1" x14ac:dyDescent="0.25">
      <c r="A56" s="1" t="str">
        <f t="shared" si="1"/>
        <v>182</v>
      </c>
      <c r="B56" s="1" t="str">
        <f t="shared" si="2"/>
        <v>1 01</v>
      </c>
      <c r="C56" s="1" t="str">
        <f t="shared" si="3"/>
        <v>182 1 01</v>
      </c>
      <c r="F56" s="99" t="s">
        <v>190</v>
      </c>
      <c r="G56" s="100" t="s">
        <v>32</v>
      </c>
      <c r="H56" s="67" t="s">
        <v>17</v>
      </c>
      <c r="I56" s="60">
        <v>380</v>
      </c>
      <c r="J56" s="61">
        <v>-84.197959999999995</v>
      </c>
      <c r="K56" s="18">
        <v>0</v>
      </c>
      <c r="L56" s="47">
        <v>0</v>
      </c>
      <c r="M56" s="47">
        <v>0</v>
      </c>
      <c r="N56" s="184">
        <v>0</v>
      </c>
      <c r="O56" s="164"/>
      <c r="P56" s="27"/>
      <c r="Q56" s="27"/>
      <c r="R56" s="27"/>
      <c r="S56" s="27"/>
      <c r="T56" s="27"/>
      <c r="U56" s="27"/>
    </row>
    <row r="57" spans="1:21" ht="75" customHeight="1" x14ac:dyDescent="0.25">
      <c r="A57" s="1" t="str">
        <f t="shared" si="1"/>
        <v>182</v>
      </c>
      <c r="B57" s="1" t="str">
        <f t="shared" si="2"/>
        <v>1 01</v>
      </c>
      <c r="C57" s="1" t="str">
        <f t="shared" si="3"/>
        <v>182 1 01</v>
      </c>
      <c r="F57" s="99" t="s">
        <v>191</v>
      </c>
      <c r="G57" s="100" t="s">
        <v>33</v>
      </c>
      <c r="H57" s="67" t="s">
        <v>17</v>
      </c>
      <c r="I57" s="60">
        <v>24</v>
      </c>
      <c r="J57" s="61">
        <v>-1.9119999999999999</v>
      </c>
      <c r="K57" s="18">
        <v>0</v>
      </c>
      <c r="L57" s="47">
        <v>0</v>
      </c>
      <c r="M57" s="47">
        <v>0</v>
      </c>
      <c r="N57" s="184">
        <v>0</v>
      </c>
      <c r="O57" s="164"/>
      <c r="P57" s="27"/>
      <c r="Q57" s="27"/>
      <c r="R57" s="27"/>
      <c r="S57" s="27"/>
      <c r="T57" s="27"/>
      <c r="U57" s="27"/>
    </row>
    <row r="58" spans="1:21" ht="56.25" customHeight="1" x14ac:dyDescent="0.25">
      <c r="A58" s="1" t="str">
        <f t="shared" si="1"/>
        <v>182</v>
      </c>
      <c r="B58" s="1" t="str">
        <f t="shared" si="2"/>
        <v>1 01</v>
      </c>
      <c r="C58" s="1" t="str">
        <f t="shared" si="3"/>
        <v>182 1 01</v>
      </c>
      <c r="F58" s="99" t="s">
        <v>192</v>
      </c>
      <c r="G58" s="100" t="s">
        <v>34</v>
      </c>
      <c r="H58" s="67" t="s">
        <v>17</v>
      </c>
      <c r="I58" s="60">
        <v>5522</v>
      </c>
      <c r="J58" s="61">
        <v>2324.3535999999999</v>
      </c>
      <c r="K58" s="18">
        <v>3200</v>
      </c>
      <c r="L58" s="47">
        <v>0</v>
      </c>
      <c r="M58" s="47">
        <v>0</v>
      </c>
      <c r="N58" s="184">
        <v>0</v>
      </c>
      <c r="O58" s="164"/>
      <c r="P58" s="27"/>
      <c r="Q58" s="27"/>
      <c r="R58" s="27"/>
      <c r="S58" s="27"/>
      <c r="T58" s="27"/>
      <c r="U58" s="27"/>
    </row>
    <row r="59" spans="1:21" ht="75" customHeight="1" x14ac:dyDescent="0.25">
      <c r="A59" s="1" t="str">
        <f t="shared" si="1"/>
        <v>182</v>
      </c>
      <c r="B59" s="1" t="str">
        <f t="shared" si="2"/>
        <v>1 01</v>
      </c>
      <c r="C59" s="1" t="str">
        <f t="shared" si="3"/>
        <v>182 1 01</v>
      </c>
      <c r="F59" s="99" t="s">
        <v>363</v>
      </c>
      <c r="G59" s="100" t="s">
        <v>364</v>
      </c>
      <c r="H59" s="67" t="s">
        <v>17</v>
      </c>
      <c r="I59" s="60"/>
      <c r="J59" s="61">
        <v>5.0438000000000001</v>
      </c>
      <c r="K59" s="18">
        <v>10</v>
      </c>
      <c r="L59" s="47">
        <v>0</v>
      </c>
      <c r="M59" s="47">
        <v>0</v>
      </c>
      <c r="N59" s="184">
        <v>0</v>
      </c>
      <c r="O59" s="164"/>
      <c r="P59" s="27"/>
      <c r="Q59" s="27"/>
      <c r="R59" s="27"/>
      <c r="S59" s="27"/>
      <c r="T59" s="27"/>
      <c r="U59" s="27"/>
    </row>
    <row r="60" spans="1:21" ht="56.25" customHeight="1" x14ac:dyDescent="0.25">
      <c r="A60" s="1" t="str">
        <f t="shared" si="1"/>
        <v>182</v>
      </c>
      <c r="B60" s="1" t="str">
        <f t="shared" si="2"/>
        <v>1 01</v>
      </c>
      <c r="C60" s="1" t="str">
        <f t="shared" si="3"/>
        <v>182 1 01</v>
      </c>
      <c r="F60" s="99" t="s">
        <v>365</v>
      </c>
      <c r="G60" s="100" t="s">
        <v>366</v>
      </c>
      <c r="H60" s="67" t="s">
        <v>17</v>
      </c>
      <c r="I60" s="60"/>
      <c r="J60" s="61">
        <v>0.25646999999999998</v>
      </c>
      <c r="K60" s="18">
        <v>1</v>
      </c>
      <c r="L60" s="47">
        <v>0</v>
      </c>
      <c r="M60" s="47">
        <v>0</v>
      </c>
      <c r="N60" s="184">
        <v>0</v>
      </c>
      <c r="O60" s="164"/>
      <c r="P60" s="27"/>
      <c r="Q60" s="27"/>
      <c r="R60" s="27"/>
      <c r="S60" s="27"/>
      <c r="T60" s="27"/>
      <c r="U60" s="27"/>
    </row>
    <row r="61" spans="1:21" ht="78.75" customHeight="1" x14ac:dyDescent="0.25">
      <c r="A61" s="1" t="str">
        <f t="shared" si="1"/>
        <v>182</v>
      </c>
      <c r="B61" s="1" t="str">
        <f t="shared" si="2"/>
        <v>1 01</v>
      </c>
      <c r="C61" s="1" t="str">
        <f t="shared" si="3"/>
        <v>182 1 01</v>
      </c>
      <c r="F61" s="99" t="s">
        <v>367</v>
      </c>
      <c r="G61" s="100" t="s">
        <v>368</v>
      </c>
      <c r="H61" s="67" t="s">
        <v>17</v>
      </c>
      <c r="I61" s="60"/>
      <c r="J61" s="61"/>
      <c r="K61" s="18"/>
      <c r="L61" s="47"/>
      <c r="M61" s="47"/>
      <c r="N61" s="184"/>
      <c r="O61" s="164"/>
      <c r="P61" s="27"/>
      <c r="Q61" s="27"/>
      <c r="R61" s="27"/>
      <c r="S61" s="27"/>
      <c r="T61" s="27"/>
      <c r="U61" s="27"/>
    </row>
    <row r="62" spans="1:21" ht="61.5" customHeight="1" x14ac:dyDescent="0.25">
      <c r="A62" s="1" t="str">
        <f t="shared" si="1"/>
        <v>182</v>
      </c>
      <c r="B62" s="1" t="str">
        <f t="shared" si="2"/>
        <v>1 05</v>
      </c>
      <c r="C62" s="1" t="str">
        <f t="shared" si="3"/>
        <v>182 1 05</v>
      </c>
      <c r="F62" s="99" t="s">
        <v>193</v>
      </c>
      <c r="G62" s="100" t="s">
        <v>35</v>
      </c>
      <c r="H62" s="67" t="s">
        <v>17</v>
      </c>
      <c r="I62" s="60">
        <v>26013</v>
      </c>
      <c r="J62" s="61">
        <v>77619.532940000005</v>
      </c>
      <c r="K62" s="18">
        <v>101584</v>
      </c>
      <c r="L62" s="47"/>
      <c r="M62" s="47"/>
      <c r="N62" s="184"/>
      <c r="O62" s="164"/>
      <c r="P62" s="27"/>
      <c r="Q62" s="27"/>
      <c r="R62" s="27"/>
      <c r="S62" s="27"/>
      <c r="T62" s="27"/>
      <c r="U62" s="27"/>
    </row>
    <row r="63" spans="1:21" ht="45" customHeight="1" x14ac:dyDescent="0.25">
      <c r="A63" s="1" t="str">
        <f t="shared" si="1"/>
        <v>182</v>
      </c>
      <c r="B63" s="1" t="str">
        <f t="shared" si="2"/>
        <v>1 05</v>
      </c>
      <c r="C63" s="1" t="str">
        <f t="shared" si="3"/>
        <v>182 1 05</v>
      </c>
      <c r="F63" s="99" t="s">
        <v>194</v>
      </c>
      <c r="G63" s="100" t="s">
        <v>36</v>
      </c>
      <c r="H63" s="67" t="s">
        <v>17</v>
      </c>
      <c r="I63" s="60">
        <v>3000</v>
      </c>
      <c r="J63" s="61">
        <v>2365.9337799999998</v>
      </c>
      <c r="K63" s="18">
        <v>3005</v>
      </c>
      <c r="L63" s="47"/>
      <c r="M63" s="47"/>
      <c r="N63" s="184"/>
      <c r="O63" s="164"/>
      <c r="P63" s="27"/>
      <c r="Q63" s="27"/>
      <c r="R63" s="27"/>
      <c r="S63" s="27"/>
      <c r="T63" s="27"/>
      <c r="U63" s="27"/>
    </row>
    <row r="64" spans="1:21" ht="43.5" customHeight="1" x14ac:dyDescent="0.25">
      <c r="A64" s="1" t="str">
        <f t="shared" si="1"/>
        <v>182</v>
      </c>
      <c r="B64" s="1" t="str">
        <f t="shared" si="2"/>
        <v>1 05</v>
      </c>
      <c r="C64" s="1" t="str">
        <f t="shared" si="3"/>
        <v>182 1 05</v>
      </c>
      <c r="F64" s="99" t="s">
        <v>277</v>
      </c>
      <c r="G64" s="100" t="s">
        <v>278</v>
      </c>
      <c r="H64" s="67" t="s">
        <v>17</v>
      </c>
      <c r="I64" s="60"/>
      <c r="J64" s="61"/>
      <c r="K64" s="18"/>
      <c r="L64" s="47"/>
      <c r="M64" s="47"/>
      <c r="N64" s="184"/>
      <c r="O64" s="164"/>
      <c r="P64" s="27"/>
      <c r="Q64" s="27"/>
      <c r="R64" s="27"/>
      <c r="S64" s="27"/>
      <c r="T64" s="27"/>
      <c r="U64" s="27"/>
    </row>
    <row r="65" spans="1:21" ht="56.25" customHeight="1" x14ac:dyDescent="0.25">
      <c r="A65" s="1" t="str">
        <f t="shared" si="1"/>
        <v>182</v>
      </c>
      <c r="B65" s="1" t="str">
        <f t="shared" si="2"/>
        <v>1 05</v>
      </c>
      <c r="C65" s="1" t="str">
        <f t="shared" si="3"/>
        <v>182 1 05</v>
      </c>
      <c r="F65" s="99" t="s">
        <v>195</v>
      </c>
      <c r="G65" s="100" t="s">
        <v>37</v>
      </c>
      <c r="H65" s="67" t="s">
        <v>17</v>
      </c>
      <c r="I65" s="60"/>
      <c r="J65" s="61">
        <v>619.52372000000003</v>
      </c>
      <c r="K65" s="18">
        <v>811</v>
      </c>
      <c r="L65" s="47"/>
      <c r="M65" s="47"/>
      <c r="N65" s="184"/>
      <c r="O65" s="164"/>
      <c r="P65" s="27"/>
      <c r="Q65" s="27"/>
      <c r="R65" s="27"/>
      <c r="S65" s="27"/>
      <c r="T65" s="27"/>
      <c r="U65" s="27"/>
    </row>
    <row r="66" spans="1:21" ht="37.5" customHeight="1" x14ac:dyDescent="0.25">
      <c r="A66" s="1" t="str">
        <f t="shared" si="1"/>
        <v>182</v>
      </c>
      <c r="B66" s="1" t="str">
        <f t="shared" si="2"/>
        <v>1 05</v>
      </c>
      <c r="C66" s="1" t="str">
        <f t="shared" si="3"/>
        <v>182 1 05</v>
      </c>
      <c r="F66" s="99" t="s">
        <v>196</v>
      </c>
      <c r="G66" s="100" t="s">
        <v>38</v>
      </c>
      <c r="H66" s="67" t="s">
        <v>17</v>
      </c>
      <c r="I66" s="60"/>
      <c r="J66" s="61">
        <v>10.42896</v>
      </c>
      <c r="K66" s="18">
        <v>14</v>
      </c>
      <c r="L66" s="47"/>
      <c r="M66" s="47"/>
      <c r="N66" s="184"/>
      <c r="O66" s="164"/>
      <c r="P66" s="27"/>
      <c r="Q66" s="27"/>
      <c r="R66" s="27"/>
      <c r="S66" s="27"/>
      <c r="T66" s="27"/>
      <c r="U66" s="27"/>
    </row>
    <row r="67" spans="1:21" ht="37.5" customHeight="1" x14ac:dyDescent="0.25">
      <c r="A67" s="1" t="str">
        <f t="shared" si="1"/>
        <v>182</v>
      </c>
      <c r="B67" s="1" t="str">
        <f t="shared" si="2"/>
        <v>1 05</v>
      </c>
      <c r="C67" s="1" t="str">
        <f t="shared" si="3"/>
        <v>182 1 05</v>
      </c>
      <c r="F67" s="99" t="s">
        <v>322</v>
      </c>
      <c r="G67" s="100" t="s">
        <v>323</v>
      </c>
      <c r="H67" s="67" t="s">
        <v>17</v>
      </c>
      <c r="I67" s="60"/>
      <c r="J67" s="61"/>
      <c r="K67" s="18"/>
      <c r="L67" s="47"/>
      <c r="M67" s="47"/>
      <c r="N67" s="184"/>
      <c r="O67" s="164"/>
      <c r="P67" s="27"/>
      <c r="Q67" s="27"/>
      <c r="R67" s="27"/>
      <c r="S67" s="27"/>
      <c r="T67" s="27"/>
      <c r="U67" s="27"/>
    </row>
    <row r="68" spans="1:21" ht="75" customHeight="1" x14ac:dyDescent="0.25">
      <c r="A68" s="1" t="str">
        <f t="shared" si="1"/>
        <v>182</v>
      </c>
      <c r="B68" s="1" t="str">
        <f t="shared" si="2"/>
        <v>1 05</v>
      </c>
      <c r="C68" s="1" t="str">
        <f t="shared" si="3"/>
        <v>182 1 05</v>
      </c>
      <c r="F68" s="99" t="s">
        <v>273</v>
      </c>
      <c r="G68" s="100" t="s">
        <v>274</v>
      </c>
      <c r="H68" s="67" t="s">
        <v>17</v>
      </c>
      <c r="I68" s="60"/>
      <c r="J68" s="61">
        <v>-9.0467999999999993</v>
      </c>
      <c r="K68" s="18">
        <v>0</v>
      </c>
      <c r="L68" s="47"/>
      <c r="M68" s="47"/>
      <c r="N68" s="184"/>
      <c r="O68" s="164"/>
      <c r="P68" s="27"/>
      <c r="Q68" s="27"/>
      <c r="R68" s="27"/>
      <c r="S68" s="27"/>
      <c r="T68" s="27"/>
      <c r="U68" s="27"/>
    </row>
    <row r="69" spans="1:21" ht="37.5" customHeight="1" x14ac:dyDescent="0.25">
      <c r="A69" s="1" t="str">
        <f t="shared" si="1"/>
        <v>182</v>
      </c>
      <c r="B69" s="1" t="str">
        <f t="shared" si="2"/>
        <v>1 05</v>
      </c>
      <c r="C69" s="1" t="str">
        <f t="shared" si="3"/>
        <v>182 1 05</v>
      </c>
      <c r="F69" s="99" t="s">
        <v>324</v>
      </c>
      <c r="G69" s="100" t="s">
        <v>325</v>
      </c>
      <c r="H69" s="67" t="s">
        <v>17</v>
      </c>
      <c r="I69" s="60"/>
      <c r="J69" s="61"/>
      <c r="K69" s="18"/>
      <c r="L69" s="47"/>
      <c r="M69" s="47"/>
      <c r="N69" s="184"/>
      <c r="O69" s="164"/>
      <c r="P69" s="27"/>
      <c r="Q69" s="27"/>
      <c r="R69" s="27"/>
      <c r="S69" s="27"/>
      <c r="T69" s="27"/>
      <c r="U69" s="27"/>
    </row>
    <row r="70" spans="1:21" ht="75" customHeight="1" x14ac:dyDescent="0.25">
      <c r="A70" s="1" t="str">
        <f t="shared" si="1"/>
        <v>182</v>
      </c>
      <c r="B70" s="1" t="str">
        <f t="shared" si="2"/>
        <v>1 05</v>
      </c>
      <c r="C70" s="1" t="str">
        <f t="shared" si="3"/>
        <v>182 1 05</v>
      </c>
      <c r="F70" s="99" t="s">
        <v>197</v>
      </c>
      <c r="G70" s="100" t="s">
        <v>39</v>
      </c>
      <c r="H70" s="67" t="s">
        <v>17</v>
      </c>
      <c r="I70" s="60">
        <v>70946</v>
      </c>
      <c r="J70" s="61">
        <v>85664.936050000004</v>
      </c>
      <c r="K70" s="18">
        <v>112114</v>
      </c>
      <c r="L70" s="47"/>
      <c r="M70" s="47"/>
      <c r="N70" s="184"/>
      <c r="O70" s="164"/>
      <c r="P70" s="27"/>
      <c r="Q70" s="27"/>
      <c r="R70" s="27"/>
      <c r="S70" s="27"/>
      <c r="T70" s="27"/>
      <c r="U70" s="27"/>
    </row>
    <row r="71" spans="1:21" ht="75" customHeight="1" x14ac:dyDescent="0.25">
      <c r="A71" s="1" t="str">
        <f t="shared" si="1"/>
        <v>182</v>
      </c>
      <c r="B71" s="1" t="str">
        <f t="shared" si="2"/>
        <v>1 05</v>
      </c>
      <c r="C71" s="1" t="str">
        <f t="shared" si="3"/>
        <v>182 1 05</v>
      </c>
      <c r="F71" s="99" t="s">
        <v>198</v>
      </c>
      <c r="G71" s="100" t="s">
        <v>40</v>
      </c>
      <c r="H71" s="67" t="s">
        <v>17</v>
      </c>
      <c r="I71" s="60">
        <v>4000</v>
      </c>
      <c r="J71" s="61">
        <v>2425.6786400000001</v>
      </c>
      <c r="K71" s="18">
        <v>3175</v>
      </c>
      <c r="L71" s="47"/>
      <c r="M71" s="47"/>
      <c r="N71" s="184"/>
      <c r="O71" s="164"/>
      <c r="P71" s="27"/>
      <c r="Q71" s="27"/>
      <c r="R71" s="27"/>
      <c r="S71" s="27"/>
      <c r="T71" s="27"/>
      <c r="U71" s="27"/>
    </row>
    <row r="72" spans="1:21" ht="56.25" customHeight="1" x14ac:dyDescent="0.25">
      <c r="A72" s="1" t="str">
        <f t="shared" si="1"/>
        <v>182</v>
      </c>
      <c r="B72" s="1" t="str">
        <f t="shared" si="2"/>
        <v>1 05</v>
      </c>
      <c r="C72" s="1" t="str">
        <f t="shared" si="3"/>
        <v>182 1 05</v>
      </c>
      <c r="F72" s="99" t="s">
        <v>199</v>
      </c>
      <c r="G72" s="100" t="s">
        <v>41</v>
      </c>
      <c r="H72" s="67" t="s">
        <v>17</v>
      </c>
      <c r="I72" s="60"/>
      <c r="J72" s="61">
        <v>383.30504999999999</v>
      </c>
      <c r="K72" s="18">
        <v>502</v>
      </c>
      <c r="L72" s="47"/>
      <c r="M72" s="47"/>
      <c r="N72" s="184"/>
      <c r="O72" s="164"/>
      <c r="P72" s="27"/>
      <c r="Q72" s="27"/>
      <c r="R72" s="27"/>
      <c r="S72" s="27"/>
      <c r="T72" s="27"/>
      <c r="U72" s="27"/>
    </row>
    <row r="73" spans="1:21" ht="73.5" customHeight="1" x14ac:dyDescent="0.25">
      <c r="A73" s="1" t="str">
        <f t="shared" si="1"/>
        <v>182</v>
      </c>
      <c r="B73" s="1" t="str">
        <f t="shared" si="2"/>
        <v>1 05</v>
      </c>
      <c r="C73" s="1" t="str">
        <f t="shared" si="3"/>
        <v>182 1 05</v>
      </c>
      <c r="F73" s="99" t="s">
        <v>200</v>
      </c>
      <c r="G73" s="100" t="s">
        <v>42</v>
      </c>
      <c r="H73" s="67" t="s">
        <v>17</v>
      </c>
      <c r="I73" s="60"/>
      <c r="J73" s="61">
        <v>-8.4996500000000008</v>
      </c>
      <c r="K73" s="18">
        <v>0</v>
      </c>
      <c r="L73" s="47"/>
      <c r="M73" s="47"/>
      <c r="N73" s="184"/>
      <c r="O73" s="164"/>
      <c r="P73" s="27"/>
      <c r="Q73" s="27"/>
      <c r="R73" s="27"/>
      <c r="S73" s="27"/>
      <c r="T73" s="27"/>
      <c r="U73" s="27"/>
    </row>
    <row r="74" spans="1:21" ht="75" customHeight="1" x14ac:dyDescent="0.25">
      <c r="A74" s="1" t="str">
        <f t="shared" si="1"/>
        <v>182</v>
      </c>
      <c r="B74" s="1" t="str">
        <f t="shared" si="2"/>
        <v>1 05</v>
      </c>
      <c r="C74" s="1" t="str">
        <f t="shared" si="3"/>
        <v>182 1 05</v>
      </c>
      <c r="F74" s="99" t="s">
        <v>201</v>
      </c>
      <c r="G74" s="100" t="s">
        <v>43</v>
      </c>
      <c r="H74" s="67" t="s">
        <v>17</v>
      </c>
      <c r="I74" s="60"/>
      <c r="J74" s="61">
        <v>-50.230989999999998</v>
      </c>
      <c r="K74" s="18">
        <v>0</v>
      </c>
      <c r="L74" s="47"/>
      <c r="M74" s="47"/>
      <c r="N74" s="184"/>
      <c r="O74" s="164"/>
      <c r="P74" s="27"/>
      <c r="Q74" s="27"/>
      <c r="R74" s="27"/>
      <c r="S74" s="27"/>
      <c r="T74" s="27"/>
      <c r="U74" s="27"/>
    </row>
    <row r="75" spans="1:21" ht="65.25" customHeight="1" x14ac:dyDescent="0.25">
      <c r="A75" s="1" t="str">
        <f t="shared" si="1"/>
        <v>182</v>
      </c>
      <c r="B75" s="1" t="str">
        <f t="shared" si="2"/>
        <v>1 05</v>
      </c>
      <c r="C75" s="1" t="str">
        <f t="shared" si="3"/>
        <v>182 1 05</v>
      </c>
      <c r="F75" s="99" t="s">
        <v>202</v>
      </c>
      <c r="G75" s="100" t="s">
        <v>44</v>
      </c>
      <c r="H75" s="67" t="s">
        <v>17</v>
      </c>
      <c r="I75" s="60"/>
      <c r="J75" s="61">
        <v>0.20569000000000001</v>
      </c>
      <c r="K75" s="18">
        <v>1</v>
      </c>
      <c r="L75" s="47"/>
      <c r="M75" s="47"/>
      <c r="N75" s="184"/>
      <c r="O75" s="164"/>
      <c r="P75" s="27"/>
      <c r="Q75" s="27"/>
      <c r="R75" s="27"/>
      <c r="S75" s="27"/>
      <c r="T75" s="27"/>
      <c r="U75" s="27"/>
    </row>
    <row r="76" spans="1:21" ht="75" customHeight="1" x14ac:dyDescent="0.25">
      <c r="A76" s="1" t="str">
        <f t="shared" si="1"/>
        <v>182</v>
      </c>
      <c r="B76" s="1" t="str">
        <f t="shared" si="2"/>
        <v>1 05</v>
      </c>
      <c r="C76" s="1" t="str">
        <f t="shared" si="3"/>
        <v>182 1 05</v>
      </c>
      <c r="F76" s="99" t="s">
        <v>203</v>
      </c>
      <c r="G76" s="100" t="s">
        <v>45</v>
      </c>
      <c r="H76" s="67" t="s">
        <v>17</v>
      </c>
      <c r="I76" s="60"/>
      <c r="J76" s="61">
        <v>106.81656</v>
      </c>
      <c r="K76" s="18">
        <v>140</v>
      </c>
      <c r="L76" s="47"/>
      <c r="M76" s="47"/>
      <c r="N76" s="184"/>
      <c r="O76" s="164"/>
      <c r="P76" s="27"/>
      <c r="Q76" s="27"/>
      <c r="R76" s="27"/>
      <c r="S76" s="27"/>
      <c r="T76" s="27"/>
      <c r="U76" s="27"/>
    </row>
    <row r="77" spans="1:21" ht="60.75" customHeight="1" x14ac:dyDescent="0.25">
      <c r="A77" s="1" t="str">
        <f t="shared" si="1"/>
        <v>182</v>
      </c>
      <c r="B77" s="1" t="str">
        <f t="shared" si="2"/>
        <v>1 05</v>
      </c>
      <c r="C77" s="1" t="str">
        <f t="shared" si="3"/>
        <v>182 1 05</v>
      </c>
      <c r="F77" s="99" t="s">
        <v>204</v>
      </c>
      <c r="G77" s="100" t="s">
        <v>46</v>
      </c>
      <c r="H77" s="67" t="s">
        <v>17</v>
      </c>
      <c r="I77" s="60"/>
      <c r="J77" s="61">
        <v>20.438009999999998</v>
      </c>
      <c r="K77" s="18">
        <v>27</v>
      </c>
      <c r="L77" s="47"/>
      <c r="M77" s="47"/>
      <c r="N77" s="184"/>
      <c r="O77" s="164"/>
      <c r="P77" s="27"/>
      <c r="Q77" s="27"/>
      <c r="R77" s="27"/>
      <c r="S77" s="27"/>
      <c r="T77" s="27"/>
      <c r="U77" s="27"/>
    </row>
    <row r="78" spans="1:21" ht="75" customHeight="1" x14ac:dyDescent="0.25">
      <c r="A78" s="1" t="str">
        <f t="shared" si="1"/>
        <v>182</v>
      </c>
      <c r="B78" s="1" t="str">
        <f t="shared" si="2"/>
        <v>1 05</v>
      </c>
      <c r="C78" s="1" t="str">
        <f t="shared" si="3"/>
        <v>182 1 05</v>
      </c>
      <c r="F78" s="99" t="s">
        <v>205</v>
      </c>
      <c r="G78" s="100" t="s">
        <v>47</v>
      </c>
      <c r="H78" s="67" t="s">
        <v>17</v>
      </c>
      <c r="I78" s="60"/>
      <c r="J78" s="61"/>
      <c r="K78" s="18"/>
      <c r="L78" s="47"/>
      <c r="M78" s="47"/>
      <c r="N78" s="184"/>
      <c r="O78" s="164"/>
      <c r="P78" s="27"/>
      <c r="Q78" s="27"/>
      <c r="R78" s="27"/>
      <c r="S78" s="27"/>
      <c r="T78" s="27"/>
      <c r="U78" s="27"/>
    </row>
    <row r="79" spans="1:21" ht="49.5" customHeight="1" x14ac:dyDescent="0.25">
      <c r="A79" s="1" t="str">
        <f t="shared" si="1"/>
        <v>182</v>
      </c>
      <c r="B79" s="1" t="str">
        <f t="shared" si="2"/>
        <v>1 05</v>
      </c>
      <c r="C79" s="1" t="str">
        <f t="shared" si="3"/>
        <v>182 1 05</v>
      </c>
      <c r="F79" s="99" t="s">
        <v>206</v>
      </c>
      <c r="G79" s="100" t="s">
        <v>48</v>
      </c>
      <c r="H79" s="67" t="s">
        <v>17</v>
      </c>
      <c r="I79" s="60"/>
      <c r="J79" s="61"/>
      <c r="K79" s="18"/>
      <c r="L79" s="47"/>
      <c r="M79" s="47"/>
      <c r="N79" s="184"/>
      <c r="O79" s="164"/>
      <c r="P79" s="27"/>
      <c r="Q79" s="27"/>
      <c r="R79" s="27"/>
      <c r="S79" s="27"/>
      <c r="T79" s="27"/>
      <c r="U79" s="27"/>
    </row>
    <row r="80" spans="1:21" ht="56.25" customHeight="1" x14ac:dyDescent="0.25">
      <c r="A80" s="1" t="str">
        <f t="shared" si="1"/>
        <v>182</v>
      </c>
      <c r="B80" s="1" t="str">
        <f t="shared" si="2"/>
        <v>1 05</v>
      </c>
      <c r="C80" s="1" t="str">
        <f t="shared" si="3"/>
        <v>182 1 05</v>
      </c>
      <c r="F80" s="99" t="s">
        <v>275</v>
      </c>
      <c r="G80" s="100" t="s">
        <v>276</v>
      </c>
      <c r="H80" s="67" t="s">
        <v>17</v>
      </c>
      <c r="I80" s="60"/>
      <c r="J80" s="61"/>
      <c r="K80" s="18"/>
      <c r="L80" s="47"/>
      <c r="M80" s="47"/>
      <c r="N80" s="184"/>
      <c r="O80" s="164"/>
      <c r="P80" s="27"/>
      <c r="Q80" s="27"/>
      <c r="R80" s="27"/>
      <c r="S80" s="27"/>
      <c r="T80" s="27"/>
      <c r="U80" s="27"/>
    </row>
    <row r="81" spans="1:21" ht="54" customHeight="1" x14ac:dyDescent="0.25">
      <c r="A81" s="1" t="str">
        <f t="shared" si="1"/>
        <v>182</v>
      </c>
      <c r="B81" s="1" t="str">
        <f t="shared" si="2"/>
        <v>1 05</v>
      </c>
      <c r="C81" s="1" t="str">
        <f t="shared" si="3"/>
        <v>182 1 05</v>
      </c>
      <c r="F81" s="99" t="s">
        <v>744</v>
      </c>
      <c r="G81" s="100" t="s">
        <v>745</v>
      </c>
      <c r="H81" s="67" t="s">
        <v>17</v>
      </c>
      <c r="I81" s="60"/>
      <c r="J81" s="61">
        <v>67.104420000000005</v>
      </c>
      <c r="K81" s="18">
        <v>300</v>
      </c>
      <c r="L81" s="47">
        <v>6000</v>
      </c>
      <c r="M81" s="47">
        <v>6400</v>
      </c>
      <c r="N81" s="184">
        <v>7000</v>
      </c>
      <c r="O81" s="164"/>
      <c r="P81" s="27"/>
      <c r="Q81" s="27"/>
      <c r="R81" s="27"/>
      <c r="S81" s="27"/>
      <c r="T81" s="27"/>
      <c r="U81" s="27"/>
    </row>
    <row r="82" spans="1:21" ht="56.25" customHeight="1" x14ac:dyDescent="0.25">
      <c r="A82" s="1" t="str">
        <f t="shared" ref="A82:A145" si="4">LEFT(C82,3)</f>
        <v>182</v>
      </c>
      <c r="B82" s="1" t="str">
        <f t="shared" ref="B82:B145" si="5">RIGHT(C82,4)</f>
        <v>1 06</v>
      </c>
      <c r="C82" s="1" t="str">
        <f t="shared" ref="C82:C145" si="6">LEFT(F82,8)</f>
        <v>182 1 06</v>
      </c>
      <c r="F82" s="99" t="s">
        <v>207</v>
      </c>
      <c r="G82" s="100" t="s">
        <v>49</v>
      </c>
      <c r="H82" s="67" t="s">
        <v>17</v>
      </c>
      <c r="I82" s="60">
        <v>279423</v>
      </c>
      <c r="J82" s="61">
        <v>231275.56935000001</v>
      </c>
      <c r="K82" s="18">
        <v>312090</v>
      </c>
      <c r="L82" s="47">
        <v>325584</v>
      </c>
      <c r="M82" s="47">
        <v>333411</v>
      </c>
      <c r="N82" s="184">
        <v>341555</v>
      </c>
      <c r="O82" s="164"/>
      <c r="P82" s="27"/>
      <c r="Q82" s="27"/>
      <c r="R82" s="27"/>
      <c r="S82" s="27"/>
      <c r="T82" s="27"/>
      <c r="U82" s="27"/>
    </row>
    <row r="83" spans="1:21" ht="75" customHeight="1" x14ac:dyDescent="0.25">
      <c r="A83" s="1" t="str">
        <f t="shared" si="4"/>
        <v>182</v>
      </c>
      <c r="B83" s="1" t="str">
        <f t="shared" si="5"/>
        <v>1 06</v>
      </c>
      <c r="C83" s="1" t="str">
        <f t="shared" si="6"/>
        <v>182 1 06</v>
      </c>
      <c r="F83" s="99" t="s">
        <v>208</v>
      </c>
      <c r="G83" s="100" t="s">
        <v>50</v>
      </c>
      <c r="H83" s="67" t="s">
        <v>17</v>
      </c>
      <c r="I83" s="60">
        <v>5000</v>
      </c>
      <c r="J83" s="61">
        <v>1436.9591499999999</v>
      </c>
      <c r="K83" s="18">
        <v>5000</v>
      </c>
      <c r="L83" s="47">
        <v>5000</v>
      </c>
      <c r="M83" s="47">
        <v>5000</v>
      </c>
      <c r="N83" s="184">
        <v>5000</v>
      </c>
      <c r="O83" s="164"/>
      <c r="P83" s="27"/>
      <c r="Q83" s="27"/>
      <c r="R83" s="27"/>
      <c r="S83" s="27"/>
      <c r="T83" s="27"/>
      <c r="U83" s="27"/>
    </row>
    <row r="84" spans="1:21" ht="56.25" customHeight="1" x14ac:dyDescent="0.25">
      <c r="A84" s="1" t="str">
        <f t="shared" si="4"/>
        <v>182</v>
      </c>
      <c r="B84" s="1" t="str">
        <f t="shared" si="5"/>
        <v>1 06</v>
      </c>
      <c r="C84" s="1" t="str">
        <f t="shared" si="6"/>
        <v>182 1 06</v>
      </c>
      <c r="F84" s="99" t="s">
        <v>209</v>
      </c>
      <c r="G84" s="100" t="s">
        <v>51</v>
      </c>
      <c r="H84" s="67" t="s">
        <v>17</v>
      </c>
      <c r="I84" s="60"/>
      <c r="J84" s="61">
        <v>18.838889999999999</v>
      </c>
      <c r="K84" s="18">
        <v>20</v>
      </c>
      <c r="L84" s="47"/>
      <c r="M84" s="47"/>
      <c r="N84" s="184"/>
      <c r="O84" s="164"/>
      <c r="P84" s="27"/>
      <c r="Q84" s="27"/>
      <c r="R84" s="27"/>
      <c r="S84" s="27"/>
      <c r="T84" s="27"/>
      <c r="U84" s="27"/>
    </row>
    <row r="85" spans="1:21" s="126" customFormat="1" ht="37.5" customHeight="1" x14ac:dyDescent="0.25">
      <c r="A85" s="1" t="str">
        <f t="shared" si="4"/>
        <v>182</v>
      </c>
      <c r="B85" s="1" t="str">
        <f t="shared" si="5"/>
        <v>1 06</v>
      </c>
      <c r="C85" s="1" t="str">
        <f t="shared" si="6"/>
        <v>182 1 06</v>
      </c>
      <c r="D85" s="1"/>
      <c r="E85" s="1"/>
      <c r="F85" s="99" t="s">
        <v>326</v>
      </c>
      <c r="G85" s="100" t="s">
        <v>327</v>
      </c>
      <c r="H85" s="104" t="s">
        <v>17</v>
      </c>
      <c r="I85" s="60"/>
      <c r="J85" s="61">
        <v>5.4172900000000004</v>
      </c>
      <c r="K85" s="18">
        <v>10</v>
      </c>
      <c r="L85" s="47"/>
      <c r="M85" s="47"/>
      <c r="N85" s="184"/>
      <c r="O85" s="164"/>
      <c r="P85" s="192"/>
      <c r="Q85" s="192"/>
      <c r="R85" s="192"/>
      <c r="S85" s="192"/>
      <c r="T85" s="192"/>
      <c r="U85" s="192"/>
    </row>
    <row r="86" spans="1:21" s="126" customFormat="1" ht="75" customHeight="1" x14ac:dyDescent="0.25">
      <c r="A86" s="1" t="str">
        <f t="shared" si="4"/>
        <v>182</v>
      </c>
      <c r="B86" s="1" t="str">
        <f t="shared" si="5"/>
        <v>1 06</v>
      </c>
      <c r="C86" s="1" t="str">
        <f t="shared" si="6"/>
        <v>182 1 06</v>
      </c>
      <c r="D86" s="1"/>
      <c r="E86" s="1"/>
      <c r="F86" s="99" t="s">
        <v>746</v>
      </c>
      <c r="G86" s="100" t="s">
        <v>747</v>
      </c>
      <c r="H86" s="104" t="s">
        <v>17</v>
      </c>
      <c r="I86" s="60"/>
      <c r="J86" s="61">
        <v>0.18217</v>
      </c>
      <c r="K86" s="18">
        <v>1</v>
      </c>
      <c r="L86" s="47"/>
      <c r="M86" s="47"/>
      <c r="N86" s="184"/>
      <c r="O86" s="164"/>
      <c r="P86" s="192"/>
      <c r="Q86" s="192"/>
      <c r="R86" s="192"/>
      <c r="S86" s="192"/>
      <c r="T86" s="192"/>
      <c r="U86" s="192"/>
    </row>
    <row r="87" spans="1:21" s="126" customFormat="1" ht="37.5" customHeight="1" x14ac:dyDescent="0.25">
      <c r="A87" s="1" t="str">
        <f t="shared" si="4"/>
        <v>182</v>
      </c>
      <c r="B87" s="1" t="str">
        <f t="shared" si="5"/>
        <v>1 06</v>
      </c>
      <c r="C87" s="1" t="str">
        <f t="shared" si="6"/>
        <v>182 1 06</v>
      </c>
      <c r="D87" s="1"/>
      <c r="E87" s="1"/>
      <c r="F87" s="99" t="s">
        <v>210</v>
      </c>
      <c r="G87" s="100" t="s">
        <v>52</v>
      </c>
      <c r="H87" s="104" t="s">
        <v>17</v>
      </c>
      <c r="I87" s="60">
        <v>33632</v>
      </c>
      <c r="J87" s="61">
        <v>25943.881829999998</v>
      </c>
      <c r="K87" s="18">
        <v>30396</v>
      </c>
      <c r="L87" s="47">
        <v>37622</v>
      </c>
      <c r="M87" s="47">
        <v>42381</v>
      </c>
      <c r="N87" s="184">
        <v>47742</v>
      </c>
      <c r="O87" s="164"/>
      <c r="P87" s="192"/>
      <c r="Q87" s="192"/>
      <c r="R87" s="192"/>
      <c r="S87" s="192"/>
      <c r="T87" s="192"/>
      <c r="U87" s="192"/>
    </row>
    <row r="88" spans="1:21" s="126" customFormat="1" ht="56.25" customHeight="1" x14ac:dyDescent="0.25">
      <c r="A88" s="1" t="str">
        <f t="shared" si="4"/>
        <v>182</v>
      </c>
      <c r="B88" s="1" t="str">
        <f t="shared" si="5"/>
        <v>1 06</v>
      </c>
      <c r="C88" s="1" t="str">
        <f t="shared" si="6"/>
        <v>182 1 06</v>
      </c>
      <c r="D88" s="1"/>
      <c r="E88" s="1"/>
      <c r="F88" s="99" t="s">
        <v>211</v>
      </c>
      <c r="G88" s="100" t="s">
        <v>53</v>
      </c>
      <c r="H88" s="104" t="s">
        <v>17</v>
      </c>
      <c r="I88" s="60"/>
      <c r="J88" s="61">
        <v>150.02662000000001</v>
      </c>
      <c r="K88" s="18">
        <v>150</v>
      </c>
      <c r="L88" s="47"/>
      <c r="M88" s="47"/>
      <c r="N88" s="184"/>
      <c r="O88" s="164"/>
      <c r="P88" s="192"/>
      <c r="Q88" s="192"/>
      <c r="R88" s="192"/>
      <c r="S88" s="192"/>
      <c r="T88" s="192"/>
      <c r="U88" s="192"/>
    </row>
    <row r="89" spans="1:21" s="39" customFormat="1" ht="56.25" customHeight="1" x14ac:dyDescent="0.25">
      <c r="A89" s="1" t="str">
        <f t="shared" si="4"/>
        <v>182</v>
      </c>
      <c r="B89" s="1" t="str">
        <f t="shared" si="5"/>
        <v>1 06</v>
      </c>
      <c r="C89" s="1" t="str">
        <f t="shared" si="6"/>
        <v>182 1 06</v>
      </c>
      <c r="D89" s="1"/>
      <c r="E89" s="1"/>
      <c r="F89" s="99" t="s">
        <v>212</v>
      </c>
      <c r="G89" s="100" t="s">
        <v>54</v>
      </c>
      <c r="H89" s="67" t="s">
        <v>17</v>
      </c>
      <c r="I89" s="60"/>
      <c r="J89" s="61">
        <v>89.57911</v>
      </c>
      <c r="K89" s="18">
        <v>90</v>
      </c>
      <c r="L89" s="47"/>
      <c r="M89" s="47"/>
      <c r="N89" s="184"/>
      <c r="O89" s="164"/>
      <c r="P89" s="193"/>
      <c r="Q89" s="193"/>
      <c r="R89" s="193"/>
      <c r="S89" s="193"/>
      <c r="T89" s="193"/>
      <c r="U89" s="193"/>
    </row>
    <row r="90" spans="1:21" s="39" customFormat="1" ht="37.5" customHeight="1" x14ac:dyDescent="0.25">
      <c r="A90" s="1" t="str">
        <f t="shared" si="4"/>
        <v>182</v>
      </c>
      <c r="B90" s="1" t="str">
        <f t="shared" si="5"/>
        <v>1 06</v>
      </c>
      <c r="C90" s="1" t="str">
        <f t="shared" si="6"/>
        <v>182 1 06</v>
      </c>
      <c r="D90" s="1"/>
      <c r="E90" s="1"/>
      <c r="F90" s="99" t="s">
        <v>213</v>
      </c>
      <c r="G90" s="100" t="s">
        <v>55</v>
      </c>
      <c r="H90" s="67" t="s">
        <v>17</v>
      </c>
      <c r="I90" s="60"/>
      <c r="J90" s="61">
        <v>-6.4550000000000001</v>
      </c>
      <c r="K90" s="18">
        <v>-7</v>
      </c>
      <c r="L90" s="47"/>
      <c r="M90" s="47"/>
      <c r="N90" s="184"/>
      <c r="O90" s="164"/>
      <c r="P90" s="193"/>
      <c r="Q90" s="193"/>
      <c r="R90" s="193"/>
      <c r="S90" s="193"/>
      <c r="T90" s="193"/>
      <c r="U90" s="193"/>
    </row>
    <row r="91" spans="1:21" s="39" customFormat="1" ht="56.25" customHeight="1" x14ac:dyDescent="0.25">
      <c r="A91" s="1" t="str">
        <f t="shared" si="4"/>
        <v>182</v>
      </c>
      <c r="B91" s="1" t="str">
        <f t="shared" si="5"/>
        <v>1 06</v>
      </c>
      <c r="C91" s="1" t="str">
        <f t="shared" si="6"/>
        <v>182 1 06</v>
      </c>
      <c r="D91" s="1"/>
      <c r="E91" s="1"/>
      <c r="F91" s="99" t="s">
        <v>214</v>
      </c>
      <c r="G91" s="100" t="s">
        <v>56</v>
      </c>
      <c r="H91" s="67" t="s">
        <v>17</v>
      </c>
      <c r="I91" s="60">
        <v>125631</v>
      </c>
      <c r="J91" s="61">
        <v>45027.699990000001</v>
      </c>
      <c r="K91" s="18">
        <v>133108</v>
      </c>
      <c r="L91" s="47">
        <v>143329</v>
      </c>
      <c r="M91" s="47">
        <v>147858</v>
      </c>
      <c r="N91" s="184">
        <v>152577</v>
      </c>
      <c r="O91" s="164"/>
      <c r="P91" s="193"/>
      <c r="Q91" s="193"/>
      <c r="R91" s="193"/>
      <c r="S91" s="193"/>
      <c r="T91" s="193"/>
      <c r="U91" s="193"/>
    </row>
    <row r="92" spans="1:21" s="39" customFormat="1" ht="37.5" customHeight="1" x14ac:dyDescent="0.25">
      <c r="A92" s="1" t="str">
        <f t="shared" si="4"/>
        <v>182</v>
      </c>
      <c r="B92" s="1" t="str">
        <f t="shared" si="5"/>
        <v>1 06</v>
      </c>
      <c r="C92" s="1" t="str">
        <f t="shared" si="6"/>
        <v>182 1 06</v>
      </c>
      <c r="D92" s="1"/>
      <c r="E92" s="1"/>
      <c r="F92" s="99" t="s">
        <v>215</v>
      </c>
      <c r="G92" s="100" t="s">
        <v>57</v>
      </c>
      <c r="H92" s="67" t="s">
        <v>17</v>
      </c>
      <c r="I92" s="60">
        <v>2038</v>
      </c>
      <c r="J92" s="61">
        <v>1904.90336</v>
      </c>
      <c r="K92" s="18">
        <v>1905</v>
      </c>
      <c r="L92" s="47"/>
      <c r="M92" s="47"/>
      <c r="N92" s="184"/>
      <c r="O92" s="164"/>
      <c r="P92" s="193"/>
      <c r="Q92" s="193"/>
      <c r="R92" s="193"/>
      <c r="S92" s="193"/>
      <c r="T92" s="193"/>
      <c r="U92" s="193"/>
    </row>
    <row r="93" spans="1:21" s="39" customFormat="1" ht="56.25" customHeight="1" x14ac:dyDescent="0.25">
      <c r="A93" s="1" t="str">
        <f t="shared" si="4"/>
        <v>182</v>
      </c>
      <c r="B93" s="1" t="str">
        <f t="shared" si="5"/>
        <v>1 06</v>
      </c>
      <c r="C93" s="1" t="str">
        <f t="shared" si="6"/>
        <v>182 1 06</v>
      </c>
      <c r="D93" s="1"/>
      <c r="E93" s="1"/>
      <c r="F93" s="99" t="s">
        <v>748</v>
      </c>
      <c r="G93" s="100" t="s">
        <v>749</v>
      </c>
      <c r="H93" s="67" t="s">
        <v>17</v>
      </c>
      <c r="I93" s="60"/>
      <c r="J93" s="61">
        <v>0.21374000000000001</v>
      </c>
      <c r="K93" s="18">
        <v>1</v>
      </c>
      <c r="L93" s="47"/>
      <c r="M93" s="47"/>
      <c r="N93" s="184"/>
      <c r="O93" s="164"/>
      <c r="P93" s="193"/>
      <c r="Q93" s="193"/>
      <c r="R93" s="193"/>
      <c r="S93" s="193"/>
      <c r="T93" s="193"/>
      <c r="U93" s="193"/>
    </row>
    <row r="94" spans="1:21" s="39" customFormat="1" ht="37.5" customHeight="1" x14ac:dyDescent="0.25">
      <c r="A94" s="1" t="str">
        <f t="shared" si="4"/>
        <v>182</v>
      </c>
      <c r="B94" s="1" t="str">
        <f t="shared" si="5"/>
        <v>1 06</v>
      </c>
      <c r="C94" s="1" t="str">
        <f t="shared" si="6"/>
        <v>182 1 06</v>
      </c>
      <c r="D94" s="1"/>
      <c r="E94" s="1"/>
      <c r="F94" s="99" t="s">
        <v>216</v>
      </c>
      <c r="G94" s="100" t="s">
        <v>58</v>
      </c>
      <c r="H94" s="67" t="s">
        <v>17</v>
      </c>
      <c r="I94" s="60"/>
      <c r="J94" s="61">
        <v>85.721670000000003</v>
      </c>
      <c r="K94" s="18">
        <v>86</v>
      </c>
      <c r="L94" s="47"/>
      <c r="M94" s="47"/>
      <c r="N94" s="184"/>
      <c r="O94" s="164"/>
      <c r="P94" s="193"/>
      <c r="Q94" s="193"/>
      <c r="R94" s="193"/>
      <c r="S94" s="193"/>
      <c r="T94" s="193"/>
      <c r="U94" s="193"/>
    </row>
    <row r="95" spans="1:21" s="39" customFormat="1" ht="37.5" customHeight="1" x14ac:dyDescent="0.25">
      <c r="A95" s="1" t="str">
        <f t="shared" si="4"/>
        <v>182</v>
      </c>
      <c r="B95" s="1" t="str">
        <f t="shared" si="5"/>
        <v>1 06</v>
      </c>
      <c r="C95" s="1" t="str">
        <f t="shared" si="6"/>
        <v>182 1 06</v>
      </c>
      <c r="D95" s="1"/>
      <c r="E95" s="1"/>
      <c r="F95" s="99" t="s">
        <v>217</v>
      </c>
      <c r="G95" s="100" t="s">
        <v>59</v>
      </c>
      <c r="H95" s="67" t="s">
        <v>17</v>
      </c>
      <c r="I95" s="60"/>
      <c r="J95" s="61"/>
      <c r="K95" s="18"/>
      <c r="L95" s="47"/>
      <c r="M95" s="47"/>
      <c r="N95" s="184"/>
      <c r="O95" s="164"/>
      <c r="P95" s="193"/>
      <c r="Q95" s="193"/>
      <c r="R95" s="193"/>
      <c r="S95" s="193"/>
      <c r="T95" s="193"/>
      <c r="U95" s="193"/>
    </row>
    <row r="96" spans="1:21" ht="37.5" customHeight="1" x14ac:dyDescent="0.25">
      <c r="A96" s="1" t="str">
        <f t="shared" si="4"/>
        <v>182</v>
      </c>
      <c r="B96" s="1" t="str">
        <f t="shared" si="5"/>
        <v>1 07</v>
      </c>
      <c r="C96" s="1" t="str">
        <f t="shared" si="6"/>
        <v>182 1 07</v>
      </c>
      <c r="F96" s="99" t="s">
        <v>218</v>
      </c>
      <c r="G96" s="100" t="s">
        <v>60</v>
      </c>
      <c r="H96" s="67" t="s">
        <v>17</v>
      </c>
      <c r="I96" s="60">
        <v>9553</v>
      </c>
      <c r="J96" s="61">
        <v>3850.6093099999998</v>
      </c>
      <c r="K96" s="18">
        <v>9000</v>
      </c>
      <c r="L96" s="47">
        <v>10000</v>
      </c>
      <c r="M96" s="47">
        <v>10000</v>
      </c>
      <c r="N96" s="184">
        <v>10000</v>
      </c>
      <c r="O96" s="164"/>
      <c r="P96" s="27"/>
      <c r="Q96" s="27"/>
      <c r="R96" s="27"/>
      <c r="S96" s="27"/>
      <c r="T96" s="27"/>
      <c r="U96" s="27"/>
    </row>
    <row r="97" spans="1:21" ht="56.25" customHeight="1" x14ac:dyDescent="0.25">
      <c r="A97" s="1" t="str">
        <f t="shared" si="4"/>
        <v>182</v>
      </c>
      <c r="B97" s="1" t="str">
        <f t="shared" si="5"/>
        <v>1 07</v>
      </c>
      <c r="C97" s="1" t="str">
        <f t="shared" si="6"/>
        <v>182 1 07</v>
      </c>
      <c r="F97" s="99" t="s">
        <v>219</v>
      </c>
      <c r="G97" s="100" t="s">
        <v>61</v>
      </c>
      <c r="H97" s="67" t="s">
        <v>17</v>
      </c>
      <c r="I97" s="60">
        <v>3</v>
      </c>
      <c r="J97" s="62">
        <v>29.594090000000001</v>
      </c>
      <c r="K97" s="17">
        <v>40</v>
      </c>
      <c r="L97" s="48"/>
      <c r="M97" s="48"/>
      <c r="N97" s="185"/>
      <c r="O97" s="165"/>
      <c r="P97" s="27"/>
      <c r="Q97" s="27"/>
      <c r="R97" s="27"/>
      <c r="S97" s="27"/>
      <c r="T97" s="27"/>
      <c r="U97" s="27"/>
    </row>
    <row r="98" spans="1:21" ht="37.5" customHeight="1" x14ac:dyDescent="0.25">
      <c r="A98" s="1" t="str">
        <f t="shared" si="4"/>
        <v>182</v>
      </c>
      <c r="B98" s="1" t="str">
        <f t="shared" si="5"/>
        <v>1 07</v>
      </c>
      <c r="C98" s="1" t="str">
        <f t="shared" si="6"/>
        <v>182 1 07</v>
      </c>
      <c r="F98" s="99" t="s">
        <v>220</v>
      </c>
      <c r="G98" s="100" t="s">
        <v>62</v>
      </c>
      <c r="H98" s="67" t="s">
        <v>17</v>
      </c>
      <c r="I98" s="60">
        <v>64</v>
      </c>
      <c r="J98" s="62">
        <v>10.5</v>
      </c>
      <c r="K98" s="17">
        <v>64</v>
      </c>
      <c r="L98" s="48"/>
      <c r="M98" s="48"/>
      <c r="N98" s="185"/>
      <c r="O98" s="165"/>
      <c r="P98" s="27"/>
      <c r="Q98" s="27"/>
      <c r="R98" s="27"/>
      <c r="S98" s="27"/>
      <c r="T98" s="27"/>
      <c r="U98" s="27"/>
    </row>
    <row r="99" spans="1:21" ht="56.25" customHeight="1" x14ac:dyDescent="0.25">
      <c r="A99" s="1" t="str">
        <f t="shared" si="4"/>
        <v>182</v>
      </c>
      <c r="B99" s="1" t="str">
        <f t="shared" si="5"/>
        <v>1 07</v>
      </c>
      <c r="C99" s="1" t="str">
        <f t="shared" si="6"/>
        <v>182 1 07</v>
      </c>
      <c r="F99" s="99" t="s">
        <v>221</v>
      </c>
      <c r="G99" s="100" t="s">
        <v>63</v>
      </c>
      <c r="H99" s="67" t="s">
        <v>17</v>
      </c>
      <c r="I99" s="60">
        <v>127038</v>
      </c>
      <c r="J99" s="62">
        <v>89623.400949999996</v>
      </c>
      <c r="K99" s="17">
        <v>102164</v>
      </c>
      <c r="L99" s="48">
        <v>101346</v>
      </c>
      <c r="M99" s="48">
        <v>107099</v>
      </c>
      <c r="N99" s="185">
        <v>109432</v>
      </c>
      <c r="O99" s="165"/>
      <c r="P99" s="27"/>
      <c r="Q99" s="27"/>
      <c r="R99" s="27"/>
      <c r="S99" s="27"/>
      <c r="T99" s="27"/>
      <c r="U99" s="27"/>
    </row>
    <row r="100" spans="1:21" ht="75" customHeight="1" x14ac:dyDescent="0.25">
      <c r="A100" s="1" t="str">
        <f t="shared" si="4"/>
        <v>182</v>
      </c>
      <c r="B100" s="1" t="str">
        <f t="shared" si="5"/>
        <v>1 07</v>
      </c>
      <c r="C100" s="1" t="str">
        <f t="shared" si="6"/>
        <v>182 1 07</v>
      </c>
      <c r="F100" s="99" t="s">
        <v>222</v>
      </c>
      <c r="G100" s="100" t="s">
        <v>64</v>
      </c>
      <c r="H100" s="67" t="s">
        <v>17</v>
      </c>
      <c r="I100" s="60">
        <v>268</v>
      </c>
      <c r="J100" s="62">
        <v>32.871459999999999</v>
      </c>
      <c r="K100" s="17">
        <v>50</v>
      </c>
      <c r="L100" s="47"/>
      <c r="M100" s="47"/>
      <c r="N100" s="184"/>
      <c r="O100" s="164"/>
      <c r="P100" s="27"/>
      <c r="Q100" s="27"/>
      <c r="R100" s="27"/>
      <c r="S100" s="27"/>
      <c r="T100" s="27"/>
      <c r="U100" s="27"/>
    </row>
    <row r="101" spans="1:21" ht="56.25" customHeight="1" x14ac:dyDescent="0.25">
      <c r="A101" s="1" t="str">
        <f t="shared" si="4"/>
        <v>182</v>
      </c>
      <c r="B101" s="1" t="str">
        <f t="shared" si="5"/>
        <v>1 07</v>
      </c>
      <c r="C101" s="1" t="str">
        <f t="shared" si="6"/>
        <v>182 1 07</v>
      </c>
      <c r="F101" s="99" t="s">
        <v>223</v>
      </c>
      <c r="G101" s="100" t="s">
        <v>65</v>
      </c>
      <c r="H101" s="67" t="s">
        <v>17</v>
      </c>
      <c r="I101" s="60">
        <v>34768</v>
      </c>
      <c r="J101" s="62">
        <v>8130.0612000000001</v>
      </c>
      <c r="K101" s="17">
        <v>15000</v>
      </c>
      <c r="L101" s="48">
        <v>20000</v>
      </c>
      <c r="M101" s="48">
        <v>20000</v>
      </c>
      <c r="N101" s="185">
        <v>20000</v>
      </c>
      <c r="O101" s="165"/>
      <c r="P101" s="27"/>
      <c r="Q101" s="27"/>
      <c r="R101" s="27"/>
      <c r="S101" s="27"/>
      <c r="T101" s="27"/>
      <c r="U101" s="27"/>
    </row>
    <row r="102" spans="1:21" ht="75" customHeight="1" x14ac:dyDescent="0.25">
      <c r="A102" s="1" t="str">
        <f t="shared" si="4"/>
        <v>182</v>
      </c>
      <c r="B102" s="1" t="str">
        <f t="shared" si="5"/>
        <v>1 07</v>
      </c>
      <c r="C102" s="1" t="str">
        <f t="shared" si="6"/>
        <v>182 1 07</v>
      </c>
      <c r="F102" s="99" t="s">
        <v>224</v>
      </c>
      <c r="G102" s="100" t="s">
        <v>66</v>
      </c>
      <c r="H102" s="67" t="s">
        <v>17</v>
      </c>
      <c r="I102" s="60">
        <v>3</v>
      </c>
      <c r="J102" s="62"/>
      <c r="K102" s="17"/>
      <c r="L102" s="48"/>
      <c r="M102" s="48"/>
      <c r="N102" s="185"/>
      <c r="O102" s="165"/>
      <c r="P102" s="27"/>
      <c r="Q102" s="27"/>
      <c r="R102" s="27"/>
      <c r="S102" s="27"/>
      <c r="T102" s="27"/>
      <c r="U102" s="27"/>
    </row>
    <row r="103" spans="1:21" ht="56.25" customHeight="1" x14ac:dyDescent="0.25">
      <c r="A103" s="1" t="str">
        <f t="shared" si="4"/>
        <v>182</v>
      </c>
      <c r="B103" s="1" t="str">
        <f t="shared" si="5"/>
        <v>1 07</v>
      </c>
      <c r="C103" s="1" t="str">
        <f t="shared" si="6"/>
        <v>182 1 07</v>
      </c>
      <c r="F103" s="99" t="s">
        <v>750</v>
      </c>
      <c r="G103" s="100" t="s">
        <v>611</v>
      </c>
      <c r="H103" s="67" t="s">
        <v>17</v>
      </c>
      <c r="I103" s="60">
        <v>1999</v>
      </c>
      <c r="J103" s="62"/>
      <c r="K103" s="17"/>
      <c r="L103" s="48"/>
      <c r="M103" s="48"/>
      <c r="N103" s="185"/>
      <c r="O103" s="165"/>
      <c r="P103" s="27"/>
      <c r="Q103" s="27"/>
      <c r="R103" s="27"/>
      <c r="S103" s="27"/>
      <c r="T103" s="27"/>
      <c r="U103" s="27"/>
    </row>
    <row r="104" spans="1:21" ht="37.5" customHeight="1" x14ac:dyDescent="0.25">
      <c r="A104" s="1" t="str">
        <f t="shared" si="4"/>
        <v>182</v>
      </c>
      <c r="B104" s="1" t="str">
        <f t="shared" si="5"/>
        <v>1 07</v>
      </c>
      <c r="C104" s="1" t="str">
        <f t="shared" si="6"/>
        <v>182 1 07</v>
      </c>
      <c r="F104" s="99" t="s">
        <v>225</v>
      </c>
      <c r="G104" s="100" t="s">
        <v>67</v>
      </c>
      <c r="H104" s="67" t="s">
        <v>17</v>
      </c>
      <c r="I104" s="60"/>
      <c r="J104" s="62">
        <v>991.40401999999995</v>
      </c>
      <c r="K104" s="17">
        <v>1958</v>
      </c>
      <c r="L104" s="47">
        <v>2376</v>
      </c>
      <c r="M104" s="47">
        <v>2453</v>
      </c>
      <c r="N104" s="184">
        <v>2514</v>
      </c>
      <c r="O104" s="164"/>
      <c r="P104" s="27"/>
      <c r="Q104" s="27"/>
      <c r="R104" s="27"/>
      <c r="S104" s="27"/>
      <c r="T104" s="27"/>
      <c r="U104" s="27"/>
    </row>
    <row r="105" spans="1:21" ht="56.25" customHeight="1" x14ac:dyDescent="0.25">
      <c r="A105" s="1" t="str">
        <f t="shared" si="4"/>
        <v>182</v>
      </c>
      <c r="B105" s="1" t="str">
        <f t="shared" si="5"/>
        <v>1 07</v>
      </c>
      <c r="C105" s="1" t="str">
        <f t="shared" si="6"/>
        <v>182 1 07</v>
      </c>
      <c r="F105" s="99" t="s">
        <v>226</v>
      </c>
      <c r="G105" s="100" t="s">
        <v>68</v>
      </c>
      <c r="H105" s="67" t="s">
        <v>17</v>
      </c>
      <c r="I105" s="60"/>
      <c r="J105" s="61">
        <v>6.1999999999999998E-3</v>
      </c>
      <c r="K105" s="18">
        <v>1</v>
      </c>
      <c r="L105" s="47"/>
      <c r="M105" s="47"/>
      <c r="N105" s="184"/>
      <c r="O105" s="164"/>
      <c r="P105" s="27"/>
      <c r="Q105" s="27"/>
      <c r="R105" s="27"/>
      <c r="S105" s="27"/>
      <c r="T105" s="27"/>
      <c r="U105" s="27"/>
    </row>
    <row r="106" spans="1:21" ht="37.5" customHeight="1" x14ac:dyDescent="0.25">
      <c r="A106" s="1" t="str">
        <f t="shared" si="4"/>
        <v>182</v>
      </c>
      <c r="B106" s="1" t="str">
        <f t="shared" si="5"/>
        <v>1 07</v>
      </c>
      <c r="C106" s="1" t="str">
        <f t="shared" si="6"/>
        <v>182 1 07</v>
      </c>
      <c r="F106" s="99" t="s">
        <v>404</v>
      </c>
      <c r="G106" s="100" t="s">
        <v>405</v>
      </c>
      <c r="H106" s="67" t="s">
        <v>17</v>
      </c>
      <c r="I106" s="60">
        <v>60</v>
      </c>
      <c r="J106" s="61"/>
      <c r="K106" s="18"/>
      <c r="L106" s="47"/>
      <c r="M106" s="47"/>
      <c r="N106" s="184"/>
      <c r="O106" s="164"/>
      <c r="P106" s="27"/>
      <c r="Q106" s="27"/>
      <c r="R106" s="27"/>
      <c r="S106" s="27"/>
      <c r="T106" s="27"/>
      <c r="U106" s="27"/>
    </row>
    <row r="107" spans="1:21" ht="56.25" customHeight="1" x14ac:dyDescent="0.25">
      <c r="A107" s="1" t="str">
        <f t="shared" si="4"/>
        <v>182</v>
      </c>
      <c r="B107" s="1" t="str">
        <f t="shared" si="5"/>
        <v>1 07</v>
      </c>
      <c r="C107" s="1" t="str">
        <f t="shared" si="6"/>
        <v>182 1 07</v>
      </c>
      <c r="F107" s="99" t="s">
        <v>346</v>
      </c>
      <c r="G107" s="100" t="s">
        <v>345</v>
      </c>
      <c r="H107" s="67" t="s">
        <v>17</v>
      </c>
      <c r="I107" s="60"/>
      <c r="J107" s="61">
        <v>80.846580000000003</v>
      </c>
      <c r="K107" s="18">
        <v>100</v>
      </c>
      <c r="L107" s="47">
        <v>100</v>
      </c>
      <c r="M107" s="47">
        <v>100</v>
      </c>
      <c r="N107" s="184">
        <v>100</v>
      </c>
      <c r="O107" s="164"/>
      <c r="P107" s="27"/>
      <c r="Q107" s="27"/>
      <c r="R107" s="27"/>
      <c r="S107" s="27"/>
      <c r="T107" s="27"/>
      <c r="U107" s="27"/>
    </row>
    <row r="108" spans="1:21" ht="37.5" customHeight="1" x14ac:dyDescent="0.25">
      <c r="A108" s="1" t="str">
        <f t="shared" si="4"/>
        <v>182</v>
      </c>
      <c r="B108" s="1" t="str">
        <f t="shared" si="5"/>
        <v>1 08</v>
      </c>
      <c r="C108" s="1" t="str">
        <f t="shared" si="6"/>
        <v>182 1 08</v>
      </c>
      <c r="F108" s="99" t="s">
        <v>227</v>
      </c>
      <c r="G108" s="100" t="s">
        <v>69</v>
      </c>
      <c r="H108" s="67" t="s">
        <v>17</v>
      </c>
      <c r="I108" s="60">
        <v>233</v>
      </c>
      <c r="J108" s="61">
        <v>97.525000000000006</v>
      </c>
      <c r="K108" s="18">
        <v>269</v>
      </c>
      <c r="L108" s="47">
        <v>233</v>
      </c>
      <c r="M108" s="47">
        <v>233</v>
      </c>
      <c r="N108" s="184">
        <v>239</v>
      </c>
      <c r="O108" s="164"/>
      <c r="P108" s="27"/>
      <c r="Q108" s="27"/>
      <c r="R108" s="27"/>
      <c r="S108" s="27"/>
      <c r="T108" s="27"/>
      <c r="U108" s="27"/>
    </row>
    <row r="109" spans="1:21" ht="75" customHeight="1" x14ac:dyDescent="0.25">
      <c r="A109" s="1" t="str">
        <f t="shared" si="4"/>
        <v>182</v>
      </c>
      <c r="B109" s="1" t="str">
        <f t="shared" si="5"/>
        <v>1 08</v>
      </c>
      <c r="C109" s="1" t="str">
        <f t="shared" si="6"/>
        <v>182 1 08</v>
      </c>
      <c r="F109" s="99" t="s">
        <v>388</v>
      </c>
      <c r="G109" s="100" t="s">
        <v>389</v>
      </c>
      <c r="H109" s="67" t="s">
        <v>17</v>
      </c>
      <c r="I109" s="60"/>
      <c r="J109" s="61">
        <v>0.64</v>
      </c>
      <c r="K109" s="18"/>
      <c r="L109" s="47"/>
      <c r="M109" s="47"/>
      <c r="N109" s="184"/>
      <c r="O109" s="164"/>
      <c r="P109" s="27"/>
      <c r="Q109" s="27"/>
      <c r="R109" s="27"/>
      <c r="S109" s="27"/>
      <c r="T109" s="27"/>
      <c r="U109" s="27"/>
    </row>
    <row r="110" spans="1:21" ht="45" customHeight="1" x14ac:dyDescent="0.25">
      <c r="A110" s="1" t="str">
        <f t="shared" si="4"/>
        <v>182</v>
      </c>
      <c r="B110" s="1" t="str">
        <f t="shared" si="5"/>
        <v>1 08</v>
      </c>
      <c r="C110" s="1" t="str">
        <f t="shared" si="6"/>
        <v>182 1 08</v>
      </c>
      <c r="F110" s="99" t="s">
        <v>390</v>
      </c>
      <c r="G110" s="100" t="s">
        <v>391</v>
      </c>
      <c r="H110" s="67" t="s">
        <v>17</v>
      </c>
      <c r="I110" s="60"/>
      <c r="J110" s="61">
        <v>126.705</v>
      </c>
      <c r="K110" s="18"/>
      <c r="L110" s="47"/>
      <c r="M110" s="47"/>
      <c r="N110" s="184"/>
      <c r="O110" s="164"/>
      <c r="P110" s="27"/>
      <c r="Q110" s="27"/>
      <c r="R110" s="27"/>
      <c r="S110" s="27"/>
      <c r="T110" s="27"/>
      <c r="U110" s="27"/>
    </row>
    <row r="111" spans="1:21" ht="56.25" customHeight="1" x14ac:dyDescent="0.25">
      <c r="A111" s="1" t="str">
        <f t="shared" si="4"/>
        <v>182</v>
      </c>
      <c r="B111" s="1" t="str">
        <f t="shared" si="5"/>
        <v>1 08</v>
      </c>
      <c r="C111" s="1" t="str">
        <f t="shared" si="6"/>
        <v>182 1 08</v>
      </c>
      <c r="F111" s="99" t="s">
        <v>392</v>
      </c>
      <c r="G111" s="100" t="s">
        <v>393</v>
      </c>
      <c r="H111" s="67" t="s">
        <v>17</v>
      </c>
      <c r="I111" s="60"/>
      <c r="J111" s="61">
        <v>7.4999999999999997E-2</v>
      </c>
      <c r="K111" s="18"/>
      <c r="L111" s="47"/>
      <c r="M111" s="47"/>
      <c r="N111" s="184"/>
      <c r="O111" s="164"/>
      <c r="P111" s="27"/>
      <c r="Q111" s="27"/>
      <c r="R111" s="27"/>
      <c r="S111" s="27"/>
      <c r="T111" s="27"/>
      <c r="U111" s="27"/>
    </row>
    <row r="112" spans="1:21" s="41" customFormat="1" ht="65.25" customHeight="1" x14ac:dyDescent="0.25">
      <c r="A112" s="1" t="str">
        <f t="shared" si="4"/>
        <v>182</v>
      </c>
      <c r="B112" s="1" t="str">
        <f t="shared" si="5"/>
        <v>1 09</v>
      </c>
      <c r="C112" s="1" t="str">
        <f t="shared" si="6"/>
        <v>182 1 09</v>
      </c>
      <c r="D112" s="1"/>
      <c r="E112" s="1"/>
      <c r="F112" s="99" t="s">
        <v>228</v>
      </c>
      <c r="G112" s="100" t="s">
        <v>70</v>
      </c>
      <c r="H112" s="67" t="s">
        <v>17</v>
      </c>
      <c r="I112" s="60"/>
      <c r="J112" s="61">
        <v>8.6999999999999993</v>
      </c>
      <c r="K112" s="18">
        <v>9</v>
      </c>
      <c r="L112" s="47"/>
      <c r="M112" s="47"/>
      <c r="N112" s="184"/>
      <c r="O112" s="164"/>
      <c r="P112" s="194"/>
      <c r="Q112" s="194"/>
      <c r="R112" s="194"/>
      <c r="S112" s="194"/>
      <c r="T112" s="194"/>
      <c r="U112" s="194"/>
    </row>
    <row r="113" spans="1:21" s="41" customFormat="1" ht="42" customHeight="1" x14ac:dyDescent="0.25">
      <c r="A113" s="1" t="str">
        <f t="shared" si="4"/>
        <v>182</v>
      </c>
      <c r="B113" s="1" t="str">
        <f t="shared" si="5"/>
        <v>1 09</v>
      </c>
      <c r="C113" s="1" t="str">
        <f t="shared" si="6"/>
        <v>182 1 09</v>
      </c>
      <c r="D113" s="1"/>
      <c r="E113" s="1"/>
      <c r="F113" s="99" t="s">
        <v>229</v>
      </c>
      <c r="G113" s="100" t="s">
        <v>71</v>
      </c>
      <c r="H113" s="67" t="s">
        <v>17</v>
      </c>
      <c r="I113" s="60"/>
      <c r="J113" s="61">
        <v>2.0300000000000001E-3</v>
      </c>
      <c r="K113" s="18"/>
      <c r="L113" s="47"/>
      <c r="M113" s="47"/>
      <c r="N113" s="184"/>
      <c r="O113" s="164"/>
      <c r="P113" s="194"/>
      <c r="Q113" s="194"/>
      <c r="R113" s="194"/>
      <c r="S113" s="194"/>
      <c r="T113" s="194"/>
      <c r="U113" s="194"/>
    </row>
    <row r="114" spans="1:21" ht="62.25" customHeight="1" x14ac:dyDescent="0.25">
      <c r="A114" s="1" t="str">
        <f t="shared" si="4"/>
        <v>182</v>
      </c>
      <c r="B114" s="1" t="str">
        <f t="shared" si="5"/>
        <v>1 09</v>
      </c>
      <c r="C114" s="1" t="str">
        <f t="shared" si="6"/>
        <v>182 1 09</v>
      </c>
      <c r="F114" s="99" t="s">
        <v>230</v>
      </c>
      <c r="G114" s="100" t="s">
        <v>72</v>
      </c>
      <c r="H114" s="67" t="s">
        <v>17</v>
      </c>
      <c r="I114" s="60"/>
      <c r="J114" s="61">
        <v>4.768E-2</v>
      </c>
      <c r="K114" s="18"/>
      <c r="L114" s="47"/>
      <c r="M114" s="47"/>
      <c r="N114" s="184"/>
      <c r="O114" s="164"/>
      <c r="P114" s="27"/>
      <c r="Q114" s="27"/>
      <c r="R114" s="27"/>
      <c r="S114" s="27"/>
      <c r="T114" s="27"/>
      <c r="U114" s="27"/>
    </row>
    <row r="115" spans="1:21" ht="56.25" customHeight="1" x14ac:dyDescent="0.25">
      <c r="A115" s="1" t="str">
        <f t="shared" si="4"/>
        <v>182</v>
      </c>
      <c r="B115" s="1" t="str">
        <f t="shared" si="5"/>
        <v>1 12</v>
      </c>
      <c r="C115" s="1" t="str">
        <f t="shared" si="6"/>
        <v>182 1 12</v>
      </c>
      <c r="F115" s="99" t="s">
        <v>231</v>
      </c>
      <c r="G115" s="100" t="s">
        <v>73</v>
      </c>
      <c r="H115" s="67" t="s">
        <v>17</v>
      </c>
      <c r="I115" s="60">
        <v>1600</v>
      </c>
      <c r="J115" s="61">
        <v>1060.6464000000001</v>
      </c>
      <c r="K115" s="18">
        <v>1600</v>
      </c>
      <c r="L115" s="47">
        <v>1600</v>
      </c>
      <c r="M115" s="47">
        <v>1600</v>
      </c>
      <c r="N115" s="184">
        <v>1600</v>
      </c>
      <c r="O115" s="164"/>
      <c r="P115" s="27"/>
      <c r="Q115" s="27"/>
      <c r="R115" s="27"/>
      <c r="S115" s="27"/>
      <c r="T115" s="27"/>
      <c r="U115" s="27"/>
    </row>
    <row r="116" spans="1:21" ht="56.25" customHeight="1" x14ac:dyDescent="0.25">
      <c r="A116" s="1" t="str">
        <f t="shared" si="4"/>
        <v>182</v>
      </c>
      <c r="B116" s="1" t="str">
        <f t="shared" si="5"/>
        <v>1 13</v>
      </c>
      <c r="C116" s="1" t="str">
        <f t="shared" si="6"/>
        <v>182 1 13</v>
      </c>
      <c r="F116" s="99" t="s">
        <v>399</v>
      </c>
      <c r="G116" s="100" t="s">
        <v>400</v>
      </c>
      <c r="H116" s="67" t="s">
        <v>17</v>
      </c>
      <c r="I116" s="60"/>
      <c r="J116" s="61">
        <v>0.9</v>
      </c>
      <c r="K116" s="18">
        <v>1</v>
      </c>
      <c r="L116" s="47"/>
      <c r="M116" s="47"/>
      <c r="N116" s="184"/>
      <c r="O116" s="164"/>
      <c r="P116" s="27"/>
      <c r="Q116" s="27"/>
      <c r="R116" s="27"/>
      <c r="S116" s="27"/>
      <c r="T116" s="27"/>
      <c r="U116" s="27"/>
    </row>
    <row r="117" spans="1:21" ht="75" customHeight="1" x14ac:dyDescent="0.25">
      <c r="A117" s="1" t="str">
        <f t="shared" si="4"/>
        <v>182</v>
      </c>
      <c r="B117" s="1" t="str">
        <f t="shared" si="5"/>
        <v>1 13</v>
      </c>
      <c r="C117" s="1" t="str">
        <f t="shared" si="6"/>
        <v>182 1 13</v>
      </c>
      <c r="F117" s="99" t="s">
        <v>751</v>
      </c>
      <c r="G117" s="100" t="s">
        <v>752</v>
      </c>
      <c r="H117" s="67" t="s">
        <v>17</v>
      </c>
      <c r="I117" s="60"/>
      <c r="J117" s="61">
        <v>0.05</v>
      </c>
      <c r="K117" s="18"/>
      <c r="L117" s="47"/>
      <c r="M117" s="47"/>
      <c r="N117" s="184"/>
      <c r="O117" s="164"/>
      <c r="P117" s="27"/>
      <c r="Q117" s="27"/>
      <c r="R117" s="27"/>
      <c r="S117" s="27"/>
      <c r="T117" s="27"/>
      <c r="U117" s="27"/>
    </row>
    <row r="118" spans="1:21" ht="56.25" customHeight="1" x14ac:dyDescent="0.25">
      <c r="A118" s="1" t="str">
        <f t="shared" si="4"/>
        <v>182</v>
      </c>
      <c r="B118" s="1" t="str">
        <f t="shared" si="5"/>
        <v>1 16</v>
      </c>
      <c r="C118" s="1" t="str">
        <f t="shared" si="6"/>
        <v>182 1 16</v>
      </c>
      <c r="F118" s="99" t="s">
        <v>753</v>
      </c>
      <c r="G118" s="100" t="s">
        <v>736</v>
      </c>
      <c r="H118" s="67" t="s">
        <v>17</v>
      </c>
      <c r="I118" s="60"/>
      <c r="J118" s="61">
        <v>12.3</v>
      </c>
      <c r="K118" s="18">
        <v>12</v>
      </c>
      <c r="L118" s="47"/>
      <c r="M118" s="47"/>
      <c r="N118" s="184"/>
      <c r="O118" s="164"/>
      <c r="P118" s="27"/>
      <c r="Q118" s="27"/>
      <c r="R118" s="27"/>
      <c r="S118" s="27"/>
      <c r="T118" s="27"/>
      <c r="U118" s="27"/>
    </row>
    <row r="119" spans="1:21" ht="56.25" customHeight="1" x14ac:dyDescent="0.25">
      <c r="A119" s="1" t="str">
        <f t="shared" si="4"/>
        <v>187</v>
      </c>
      <c r="B119" s="1" t="str">
        <f t="shared" si="5"/>
        <v>1 16</v>
      </c>
      <c r="C119" s="1" t="str">
        <f t="shared" si="6"/>
        <v>187 1 16</v>
      </c>
      <c r="F119" s="99" t="s">
        <v>754</v>
      </c>
      <c r="G119" s="100" t="s">
        <v>730</v>
      </c>
      <c r="H119" s="67" t="s">
        <v>272</v>
      </c>
      <c r="I119" s="60"/>
      <c r="J119" s="61">
        <v>19</v>
      </c>
      <c r="K119" s="18">
        <v>19</v>
      </c>
      <c r="L119" s="47"/>
      <c r="M119" s="47"/>
      <c r="N119" s="184"/>
      <c r="O119" s="164"/>
      <c r="P119" s="27"/>
      <c r="Q119" s="27"/>
      <c r="R119" s="27"/>
      <c r="S119" s="27"/>
      <c r="T119" s="27"/>
      <c r="U119" s="27"/>
    </row>
    <row r="120" spans="1:21" ht="75" customHeight="1" x14ac:dyDescent="0.25">
      <c r="A120" s="1" t="str">
        <f t="shared" si="4"/>
        <v>187</v>
      </c>
      <c r="B120" s="1" t="str">
        <f t="shared" si="5"/>
        <v>1 16</v>
      </c>
      <c r="C120" s="1" t="str">
        <f t="shared" si="6"/>
        <v>187 1 16</v>
      </c>
      <c r="F120" s="99" t="s">
        <v>755</v>
      </c>
      <c r="G120" s="100" t="s">
        <v>756</v>
      </c>
      <c r="H120" s="67" t="s">
        <v>272</v>
      </c>
      <c r="I120" s="60"/>
      <c r="J120" s="61">
        <v>1.75</v>
      </c>
      <c r="K120" s="18">
        <v>2</v>
      </c>
      <c r="L120" s="47"/>
      <c r="M120" s="47"/>
      <c r="N120" s="184"/>
      <c r="O120" s="164"/>
      <c r="P120" s="27"/>
      <c r="Q120" s="27"/>
      <c r="R120" s="27"/>
      <c r="S120" s="27"/>
      <c r="T120" s="27"/>
      <c r="U120" s="27"/>
    </row>
    <row r="121" spans="1:21" ht="75" customHeight="1" x14ac:dyDescent="0.25">
      <c r="A121" s="1" t="str">
        <f t="shared" si="4"/>
        <v>188</v>
      </c>
      <c r="B121" s="1" t="str">
        <f t="shared" si="5"/>
        <v>1 08</v>
      </c>
      <c r="C121" s="1" t="str">
        <f t="shared" si="6"/>
        <v>188 1 08</v>
      </c>
      <c r="F121" s="99" t="s">
        <v>232</v>
      </c>
      <c r="G121" s="100" t="s">
        <v>74</v>
      </c>
      <c r="H121" s="67" t="s">
        <v>75</v>
      </c>
      <c r="I121" s="60">
        <v>859</v>
      </c>
      <c r="J121" s="61">
        <v>369.3</v>
      </c>
      <c r="K121" s="18">
        <v>859</v>
      </c>
      <c r="L121" s="47">
        <v>674</v>
      </c>
      <c r="M121" s="47">
        <v>674</v>
      </c>
      <c r="N121" s="184">
        <v>674</v>
      </c>
      <c r="O121" s="164"/>
      <c r="P121" s="27"/>
      <c r="Q121" s="27"/>
      <c r="R121" s="27"/>
      <c r="S121" s="27"/>
      <c r="T121" s="27"/>
      <c r="U121" s="27"/>
    </row>
    <row r="122" spans="1:21" ht="37.5" customHeight="1" x14ac:dyDescent="0.25">
      <c r="A122" s="1" t="str">
        <f t="shared" si="4"/>
        <v>188</v>
      </c>
      <c r="B122" s="1" t="str">
        <f t="shared" si="5"/>
        <v>1 08</v>
      </c>
      <c r="C122" s="1" t="str">
        <f t="shared" si="6"/>
        <v>188 1 08</v>
      </c>
      <c r="F122" s="99" t="s">
        <v>233</v>
      </c>
      <c r="G122" s="100" t="s">
        <v>76</v>
      </c>
      <c r="H122" s="67" t="s">
        <v>75</v>
      </c>
      <c r="I122" s="60"/>
      <c r="J122" s="61">
        <v>15.025</v>
      </c>
      <c r="K122" s="18">
        <v>20</v>
      </c>
      <c r="L122" s="47">
        <v>41</v>
      </c>
      <c r="M122" s="47">
        <v>41</v>
      </c>
      <c r="N122" s="184">
        <v>41</v>
      </c>
      <c r="O122" s="164"/>
      <c r="P122" s="27"/>
      <c r="Q122" s="27"/>
      <c r="R122" s="27"/>
      <c r="S122" s="27"/>
      <c r="T122" s="27"/>
      <c r="U122" s="27"/>
    </row>
    <row r="123" spans="1:21" ht="93.75" customHeight="1" x14ac:dyDescent="0.25">
      <c r="A123" s="1" t="str">
        <f t="shared" si="4"/>
        <v>188</v>
      </c>
      <c r="B123" s="1" t="str">
        <f t="shared" si="5"/>
        <v>1 08</v>
      </c>
      <c r="C123" s="1" t="str">
        <f t="shared" si="6"/>
        <v>188 1 08</v>
      </c>
      <c r="F123" s="99" t="s">
        <v>234</v>
      </c>
      <c r="G123" s="100" t="s">
        <v>77</v>
      </c>
      <c r="H123" s="67" t="s">
        <v>75</v>
      </c>
      <c r="I123" s="60">
        <v>20</v>
      </c>
      <c r="J123" s="61">
        <v>10.65</v>
      </c>
      <c r="K123" s="18">
        <v>20</v>
      </c>
      <c r="L123" s="47">
        <v>11</v>
      </c>
      <c r="M123" s="47">
        <v>11</v>
      </c>
      <c r="N123" s="184">
        <v>11</v>
      </c>
      <c r="O123" s="164"/>
      <c r="P123" s="27"/>
      <c r="Q123" s="27"/>
      <c r="R123" s="27"/>
      <c r="S123" s="27"/>
      <c r="T123" s="27"/>
      <c r="U123" s="27"/>
    </row>
    <row r="124" spans="1:21" ht="150" customHeight="1" x14ac:dyDescent="0.25">
      <c r="A124" s="1" t="str">
        <f t="shared" si="4"/>
        <v>188</v>
      </c>
      <c r="B124" s="1" t="str">
        <f t="shared" si="5"/>
        <v>1 08</v>
      </c>
      <c r="C124" s="1" t="str">
        <f t="shared" si="6"/>
        <v>188 1 08</v>
      </c>
      <c r="F124" s="99" t="s">
        <v>235</v>
      </c>
      <c r="G124" s="100" t="s">
        <v>78</v>
      </c>
      <c r="H124" s="67" t="s">
        <v>75</v>
      </c>
      <c r="I124" s="60">
        <v>0</v>
      </c>
      <c r="J124" s="61">
        <v>0.75</v>
      </c>
      <c r="K124" s="18">
        <v>1</v>
      </c>
      <c r="L124" s="47"/>
      <c r="M124" s="47"/>
      <c r="N124" s="184"/>
      <c r="O124" s="164"/>
      <c r="P124" s="27"/>
      <c r="Q124" s="27"/>
      <c r="R124" s="27"/>
      <c r="S124" s="27"/>
      <c r="T124" s="27"/>
      <c r="U124" s="27"/>
    </row>
    <row r="125" spans="1:21" ht="135" customHeight="1" x14ac:dyDescent="0.25">
      <c r="A125" s="1" t="str">
        <f t="shared" si="4"/>
        <v>188</v>
      </c>
      <c r="B125" s="1" t="str">
        <f t="shared" si="5"/>
        <v>1 08</v>
      </c>
      <c r="C125" s="1" t="str">
        <f t="shared" si="6"/>
        <v>188 1 08</v>
      </c>
      <c r="F125" s="99" t="s">
        <v>236</v>
      </c>
      <c r="G125" s="100" t="s">
        <v>79</v>
      </c>
      <c r="H125" s="67" t="s">
        <v>75</v>
      </c>
      <c r="I125" s="60"/>
      <c r="J125" s="61">
        <v>6.3274999999999997</v>
      </c>
      <c r="K125" s="18">
        <v>7</v>
      </c>
      <c r="L125" s="47">
        <v>2</v>
      </c>
      <c r="M125" s="47">
        <v>2</v>
      </c>
      <c r="N125" s="184">
        <v>2</v>
      </c>
      <c r="O125" s="164"/>
      <c r="P125" s="27"/>
      <c r="Q125" s="27"/>
      <c r="R125" s="27"/>
      <c r="S125" s="27"/>
      <c r="T125" s="27"/>
      <c r="U125" s="27"/>
    </row>
    <row r="126" spans="1:21" s="41" customFormat="1" ht="168.75" customHeight="1" x14ac:dyDescent="0.25">
      <c r="A126" s="1" t="str">
        <f t="shared" si="4"/>
        <v>188</v>
      </c>
      <c r="B126" s="1" t="str">
        <f t="shared" si="5"/>
        <v>1 08</v>
      </c>
      <c r="C126" s="1" t="str">
        <f t="shared" si="6"/>
        <v>188 1 08</v>
      </c>
      <c r="D126" s="1"/>
      <c r="E126" s="1"/>
      <c r="F126" s="99" t="s">
        <v>237</v>
      </c>
      <c r="G126" s="100" t="s">
        <v>80</v>
      </c>
      <c r="H126" s="67" t="s">
        <v>75</v>
      </c>
      <c r="I126" s="60">
        <v>927</v>
      </c>
      <c r="J126" s="61">
        <v>998.30499999999995</v>
      </c>
      <c r="K126" s="18">
        <v>1100</v>
      </c>
      <c r="L126" s="47">
        <v>726</v>
      </c>
      <c r="M126" s="47">
        <v>726</v>
      </c>
      <c r="N126" s="184">
        <v>726</v>
      </c>
      <c r="O126" s="164"/>
      <c r="P126" s="194"/>
      <c r="Q126" s="194"/>
      <c r="R126" s="194"/>
      <c r="S126" s="194"/>
      <c r="T126" s="194"/>
      <c r="U126" s="194"/>
    </row>
    <row r="127" spans="1:21" s="41" customFormat="1" ht="150" customHeight="1" x14ac:dyDescent="0.25">
      <c r="A127" s="1" t="str">
        <f t="shared" si="4"/>
        <v>188</v>
      </c>
      <c r="B127" s="1" t="str">
        <f t="shared" si="5"/>
        <v>1 08</v>
      </c>
      <c r="C127" s="1" t="str">
        <f t="shared" si="6"/>
        <v>188 1 08</v>
      </c>
      <c r="D127" s="1"/>
      <c r="E127" s="1"/>
      <c r="F127" s="99" t="s">
        <v>238</v>
      </c>
      <c r="G127" s="100" t="s">
        <v>81</v>
      </c>
      <c r="H127" s="67" t="s">
        <v>75</v>
      </c>
      <c r="I127" s="60">
        <v>484</v>
      </c>
      <c r="J127" s="61">
        <v>377.82499999999999</v>
      </c>
      <c r="K127" s="18">
        <v>484</v>
      </c>
      <c r="L127" s="47">
        <v>345</v>
      </c>
      <c r="M127" s="47">
        <v>345</v>
      </c>
      <c r="N127" s="184">
        <v>345</v>
      </c>
      <c r="O127" s="164"/>
      <c r="P127" s="194"/>
      <c r="Q127" s="194"/>
      <c r="R127" s="194"/>
      <c r="S127" s="194"/>
      <c r="T127" s="194"/>
      <c r="U127" s="194"/>
    </row>
    <row r="128" spans="1:21" s="41" customFormat="1" ht="150" customHeight="1" x14ac:dyDescent="0.25">
      <c r="A128" s="1" t="str">
        <f t="shared" si="4"/>
        <v>188</v>
      </c>
      <c r="B128" s="1" t="str">
        <f t="shared" si="5"/>
        <v>1 08</v>
      </c>
      <c r="C128" s="1" t="str">
        <f t="shared" si="6"/>
        <v>188 1 08</v>
      </c>
      <c r="D128" s="1"/>
      <c r="E128" s="1"/>
      <c r="F128" s="99" t="s">
        <v>266</v>
      </c>
      <c r="G128" s="100" t="s">
        <v>267</v>
      </c>
      <c r="H128" s="67" t="s">
        <v>75</v>
      </c>
      <c r="I128" s="60">
        <v>28</v>
      </c>
      <c r="J128" s="61">
        <v>118.72</v>
      </c>
      <c r="K128" s="18">
        <v>130</v>
      </c>
      <c r="L128" s="47">
        <v>200</v>
      </c>
      <c r="M128" s="47">
        <v>200</v>
      </c>
      <c r="N128" s="184">
        <v>200</v>
      </c>
      <c r="O128" s="164"/>
      <c r="P128" s="194"/>
      <c r="Q128" s="194"/>
      <c r="R128" s="194"/>
      <c r="S128" s="194"/>
      <c r="T128" s="194"/>
      <c r="U128" s="194"/>
    </row>
    <row r="129" spans="1:21" s="41" customFormat="1" ht="168.75" customHeight="1" x14ac:dyDescent="0.25">
      <c r="A129" s="1" t="str">
        <f t="shared" si="4"/>
        <v>188</v>
      </c>
      <c r="B129" s="1" t="str">
        <f t="shared" si="5"/>
        <v>1 16</v>
      </c>
      <c r="C129" s="1" t="str">
        <f t="shared" si="6"/>
        <v>188 1 16</v>
      </c>
      <c r="D129" s="1"/>
      <c r="E129" s="1"/>
      <c r="F129" s="99" t="s">
        <v>386</v>
      </c>
      <c r="G129" s="100" t="s">
        <v>387</v>
      </c>
      <c r="H129" s="67" t="s">
        <v>75</v>
      </c>
      <c r="I129" s="60">
        <v>127569</v>
      </c>
      <c r="J129" s="61">
        <v>36356.032650000001</v>
      </c>
      <c r="K129" s="18">
        <v>100000</v>
      </c>
      <c r="L129" s="47">
        <v>120771</v>
      </c>
      <c r="M129" s="47">
        <v>120771</v>
      </c>
      <c r="N129" s="184">
        <v>120771</v>
      </c>
      <c r="O129" s="164"/>
      <c r="P129" s="194"/>
      <c r="Q129" s="194"/>
      <c r="R129" s="194"/>
      <c r="S129" s="194"/>
      <c r="T129" s="194"/>
      <c r="U129" s="194"/>
    </row>
    <row r="130" spans="1:21" s="41" customFormat="1" ht="131.25" customHeight="1" x14ac:dyDescent="0.25">
      <c r="A130" s="1" t="str">
        <f t="shared" si="4"/>
        <v>188</v>
      </c>
      <c r="B130" s="1" t="str">
        <f t="shared" si="5"/>
        <v>1 16</v>
      </c>
      <c r="C130" s="1" t="str">
        <f t="shared" si="6"/>
        <v>188 1 16</v>
      </c>
      <c r="D130" s="1"/>
      <c r="E130" s="1"/>
      <c r="F130" s="99" t="s">
        <v>757</v>
      </c>
      <c r="G130" s="100" t="s">
        <v>758</v>
      </c>
      <c r="H130" s="67" t="s">
        <v>75</v>
      </c>
      <c r="I130" s="60"/>
      <c r="J130" s="61">
        <v>3189.0258699999999</v>
      </c>
      <c r="K130" s="18">
        <v>3979</v>
      </c>
      <c r="L130" s="47">
        <v>1950</v>
      </c>
      <c r="M130" s="47">
        <v>1950</v>
      </c>
      <c r="N130" s="184">
        <v>1950</v>
      </c>
      <c r="O130" s="164"/>
      <c r="P130" s="194"/>
      <c r="Q130" s="194"/>
      <c r="R130" s="194"/>
      <c r="S130" s="194"/>
      <c r="T130" s="194"/>
      <c r="U130" s="194"/>
    </row>
    <row r="131" spans="1:21" s="41" customFormat="1" ht="75" customHeight="1" x14ac:dyDescent="0.25">
      <c r="A131" s="1" t="str">
        <f t="shared" si="4"/>
        <v>188</v>
      </c>
      <c r="B131" s="1" t="str">
        <f t="shared" si="5"/>
        <v>1 16</v>
      </c>
      <c r="C131" s="1" t="str">
        <f t="shared" si="6"/>
        <v>188 1 16</v>
      </c>
      <c r="D131" s="1"/>
      <c r="E131" s="1"/>
      <c r="F131" s="99" t="s">
        <v>759</v>
      </c>
      <c r="G131" s="100" t="s">
        <v>736</v>
      </c>
      <c r="H131" s="67" t="s">
        <v>75</v>
      </c>
      <c r="I131" s="60"/>
      <c r="J131" s="61">
        <v>16.25</v>
      </c>
      <c r="K131" s="18">
        <v>21</v>
      </c>
      <c r="L131" s="47"/>
      <c r="M131" s="47"/>
      <c r="N131" s="184"/>
      <c r="O131" s="164"/>
      <c r="P131" s="194"/>
      <c r="Q131" s="194"/>
      <c r="R131" s="194"/>
      <c r="S131" s="194"/>
      <c r="T131" s="194"/>
      <c r="U131" s="194"/>
    </row>
    <row r="132" spans="1:21" s="41" customFormat="1" ht="75" customHeight="1" x14ac:dyDescent="0.25">
      <c r="A132" s="1" t="str">
        <f t="shared" si="4"/>
        <v>188</v>
      </c>
      <c r="B132" s="1" t="str">
        <f t="shared" si="5"/>
        <v>1 16</v>
      </c>
      <c r="C132" s="1" t="str">
        <f t="shared" si="6"/>
        <v>188 1 16</v>
      </c>
      <c r="D132" s="1"/>
      <c r="E132" s="1"/>
      <c r="F132" s="99" t="s">
        <v>760</v>
      </c>
      <c r="G132" s="100" t="s">
        <v>756</v>
      </c>
      <c r="H132" s="67" t="s">
        <v>75</v>
      </c>
      <c r="I132" s="60"/>
      <c r="J132" s="61">
        <v>35706.283380000001</v>
      </c>
      <c r="K132" s="18">
        <v>3798</v>
      </c>
      <c r="L132" s="47"/>
      <c r="M132" s="47"/>
      <c r="N132" s="184"/>
      <c r="O132" s="164"/>
      <c r="P132" s="194"/>
      <c r="Q132" s="194"/>
      <c r="R132" s="194"/>
      <c r="S132" s="194"/>
      <c r="T132" s="194"/>
      <c r="U132" s="194"/>
    </row>
    <row r="133" spans="1:21" s="41" customFormat="1" ht="112.5" customHeight="1" x14ac:dyDescent="0.25">
      <c r="A133" s="1" t="str">
        <f t="shared" si="4"/>
        <v>318</v>
      </c>
      <c r="B133" s="1" t="str">
        <f t="shared" si="5"/>
        <v>1 08</v>
      </c>
      <c r="C133" s="1" t="str">
        <f t="shared" si="6"/>
        <v>318 1 08</v>
      </c>
      <c r="D133" s="1"/>
      <c r="E133" s="1"/>
      <c r="F133" s="99" t="s">
        <v>239</v>
      </c>
      <c r="G133" s="100" t="s">
        <v>82</v>
      </c>
      <c r="H133" s="67" t="s">
        <v>83</v>
      </c>
      <c r="I133" s="60"/>
      <c r="J133" s="61">
        <v>1.6</v>
      </c>
      <c r="K133" s="18"/>
      <c r="L133" s="47"/>
      <c r="M133" s="47"/>
      <c r="N133" s="184"/>
      <c r="O133" s="164"/>
      <c r="P133" s="194"/>
      <c r="Q133" s="194"/>
      <c r="R133" s="194"/>
      <c r="S133" s="194"/>
      <c r="T133" s="194"/>
      <c r="U133" s="194"/>
    </row>
    <row r="134" spans="1:21" ht="75" customHeight="1" x14ac:dyDescent="0.25">
      <c r="A134" s="1" t="str">
        <f t="shared" si="4"/>
        <v>318</v>
      </c>
      <c r="B134" s="1" t="str">
        <f t="shared" si="5"/>
        <v>1 08</v>
      </c>
      <c r="C134" s="1" t="str">
        <f t="shared" si="6"/>
        <v>318 1 08</v>
      </c>
      <c r="F134" s="99" t="s">
        <v>394</v>
      </c>
      <c r="G134" s="100" t="s">
        <v>395</v>
      </c>
      <c r="H134" s="67" t="s">
        <v>83</v>
      </c>
      <c r="I134" s="60">
        <v>60</v>
      </c>
      <c r="J134" s="61">
        <v>44</v>
      </c>
      <c r="K134" s="18">
        <v>61</v>
      </c>
      <c r="L134" s="47">
        <v>60</v>
      </c>
      <c r="M134" s="47">
        <v>60</v>
      </c>
      <c r="N134" s="184">
        <v>60</v>
      </c>
      <c r="O134" s="164"/>
      <c r="P134" s="27"/>
      <c r="Q134" s="27"/>
      <c r="R134" s="27"/>
      <c r="S134" s="27"/>
      <c r="T134" s="27"/>
      <c r="U134" s="27"/>
    </row>
    <row r="135" spans="1:21" ht="93.75" customHeight="1" x14ac:dyDescent="0.25">
      <c r="A135" s="1" t="str">
        <f t="shared" si="4"/>
        <v>318</v>
      </c>
      <c r="B135" s="1" t="str">
        <f t="shared" si="5"/>
        <v>1 08</v>
      </c>
      <c r="C135" s="1" t="str">
        <f t="shared" si="6"/>
        <v>318 1 08</v>
      </c>
      <c r="F135" s="99" t="s">
        <v>240</v>
      </c>
      <c r="G135" s="100" t="s">
        <v>84</v>
      </c>
      <c r="H135" s="67" t="s">
        <v>83</v>
      </c>
      <c r="I135" s="60">
        <v>4</v>
      </c>
      <c r="J135" s="61"/>
      <c r="K135" s="18">
        <v>4</v>
      </c>
      <c r="L135" s="47">
        <v>4</v>
      </c>
      <c r="M135" s="47">
        <v>4</v>
      </c>
      <c r="N135" s="184">
        <v>4</v>
      </c>
      <c r="O135" s="164"/>
      <c r="P135" s="27"/>
      <c r="Q135" s="27"/>
      <c r="R135" s="27"/>
      <c r="S135" s="27"/>
      <c r="T135" s="27"/>
      <c r="U135" s="27"/>
    </row>
    <row r="136" spans="1:21" ht="112.5" customHeight="1" x14ac:dyDescent="0.25">
      <c r="A136" s="1" t="str">
        <f t="shared" si="4"/>
        <v>321</v>
      </c>
      <c r="B136" s="1" t="str">
        <f t="shared" si="5"/>
        <v>1 08</v>
      </c>
      <c r="C136" s="1" t="str">
        <f t="shared" si="6"/>
        <v>321 1 08</v>
      </c>
      <c r="F136" s="99" t="s">
        <v>241</v>
      </c>
      <c r="G136" s="100" t="s">
        <v>85</v>
      </c>
      <c r="H136" s="67" t="s">
        <v>86</v>
      </c>
      <c r="I136" s="60">
        <v>18095</v>
      </c>
      <c r="J136" s="61">
        <v>11843.880929999999</v>
      </c>
      <c r="K136" s="18">
        <v>12500</v>
      </c>
      <c r="L136" s="47">
        <v>19622</v>
      </c>
      <c r="M136" s="47">
        <v>19336</v>
      </c>
      <c r="N136" s="184">
        <v>20014</v>
      </c>
      <c r="O136" s="164"/>
      <c r="P136" s="27"/>
      <c r="Q136" s="27"/>
      <c r="R136" s="27"/>
      <c r="S136" s="27"/>
      <c r="T136" s="27"/>
      <c r="U136" s="27"/>
    </row>
    <row r="137" spans="1:21" s="41" customFormat="1" ht="112.5" customHeight="1" x14ac:dyDescent="0.25">
      <c r="A137" s="1" t="str">
        <f t="shared" si="4"/>
        <v>321</v>
      </c>
      <c r="B137" s="1" t="str">
        <f t="shared" si="5"/>
        <v>1 13</v>
      </c>
      <c r="C137" s="1" t="str">
        <f t="shared" si="6"/>
        <v>321 1 13</v>
      </c>
      <c r="D137" s="1"/>
      <c r="E137" s="1"/>
      <c r="F137" s="99" t="s">
        <v>242</v>
      </c>
      <c r="G137" s="100" t="s">
        <v>401</v>
      </c>
      <c r="H137" s="67" t="s">
        <v>86</v>
      </c>
      <c r="I137" s="60">
        <v>179</v>
      </c>
      <c r="J137" s="61">
        <v>66.040000000000006</v>
      </c>
      <c r="K137" s="18">
        <v>75</v>
      </c>
      <c r="L137" s="47">
        <v>72</v>
      </c>
      <c r="M137" s="47">
        <v>74</v>
      </c>
      <c r="N137" s="184">
        <v>76</v>
      </c>
      <c r="O137" s="164"/>
      <c r="P137" s="194"/>
      <c r="Q137" s="194"/>
      <c r="R137" s="194"/>
      <c r="S137" s="194"/>
      <c r="T137" s="194"/>
      <c r="U137" s="194"/>
    </row>
    <row r="138" spans="1:21" s="41" customFormat="1" ht="112.5" customHeight="1" x14ac:dyDescent="0.25">
      <c r="A138" s="1" t="str">
        <f t="shared" si="4"/>
        <v>415</v>
      </c>
      <c r="B138" s="1" t="str">
        <f t="shared" si="5"/>
        <v>1 16</v>
      </c>
      <c r="C138" s="1" t="str">
        <f t="shared" si="6"/>
        <v>415 1 16</v>
      </c>
      <c r="D138" s="1"/>
      <c r="E138" s="1"/>
      <c r="F138" s="99" t="s">
        <v>761</v>
      </c>
      <c r="G138" s="100" t="s">
        <v>736</v>
      </c>
      <c r="H138" s="67" t="s">
        <v>87</v>
      </c>
      <c r="I138" s="60"/>
      <c r="J138" s="61">
        <v>23</v>
      </c>
      <c r="K138" s="18">
        <v>23</v>
      </c>
      <c r="L138" s="47"/>
      <c r="M138" s="47"/>
      <c r="N138" s="184"/>
      <c r="O138" s="164"/>
      <c r="P138" s="194"/>
      <c r="Q138" s="194"/>
      <c r="R138" s="194"/>
      <c r="S138" s="194"/>
      <c r="T138" s="194"/>
      <c r="U138" s="194"/>
    </row>
    <row r="139" spans="1:21" s="41" customFormat="1" ht="75" customHeight="1" x14ac:dyDescent="0.25">
      <c r="A139" s="1" t="str">
        <f t="shared" si="4"/>
        <v>498</v>
      </c>
      <c r="B139" s="1" t="str">
        <f t="shared" si="5"/>
        <v>1 16</v>
      </c>
      <c r="C139" s="1" t="str">
        <f t="shared" si="6"/>
        <v>498 1 16</v>
      </c>
      <c r="D139" s="1"/>
      <c r="E139" s="1"/>
      <c r="F139" s="99" t="s">
        <v>762</v>
      </c>
      <c r="G139" s="100" t="s">
        <v>736</v>
      </c>
      <c r="H139" s="67" t="s">
        <v>370</v>
      </c>
      <c r="I139" s="60"/>
      <c r="J139" s="61">
        <v>3</v>
      </c>
      <c r="K139" s="18">
        <v>3</v>
      </c>
      <c r="L139" s="47"/>
      <c r="M139" s="47"/>
      <c r="N139" s="184"/>
      <c r="O139" s="164"/>
      <c r="P139" s="194"/>
      <c r="Q139" s="194"/>
      <c r="R139" s="194"/>
      <c r="S139" s="194"/>
      <c r="T139" s="194"/>
      <c r="U139" s="194"/>
    </row>
    <row r="140" spans="1:21" ht="93.75" customHeight="1" x14ac:dyDescent="0.25">
      <c r="A140" s="1" t="str">
        <f t="shared" si="4"/>
        <v>498</v>
      </c>
      <c r="B140" s="1" t="str">
        <f t="shared" si="5"/>
        <v>1 16</v>
      </c>
      <c r="C140" s="1" t="str">
        <f t="shared" si="6"/>
        <v>498 1 16</v>
      </c>
      <c r="F140" s="99" t="s">
        <v>763</v>
      </c>
      <c r="G140" s="100" t="s">
        <v>721</v>
      </c>
      <c r="H140" s="67" t="s">
        <v>370</v>
      </c>
      <c r="I140" s="60"/>
      <c r="J140" s="61">
        <v>1.5</v>
      </c>
      <c r="K140" s="18">
        <v>2</v>
      </c>
      <c r="L140" s="47"/>
      <c r="M140" s="47"/>
      <c r="N140" s="184"/>
      <c r="O140" s="164"/>
      <c r="P140" s="27"/>
      <c r="Q140" s="27"/>
      <c r="R140" s="27"/>
      <c r="S140" s="27"/>
      <c r="T140" s="27"/>
      <c r="U140" s="27"/>
    </row>
    <row r="141" spans="1:21" s="41" customFormat="1" ht="56.25" customHeight="1" x14ac:dyDescent="0.25">
      <c r="A141" s="1" t="str">
        <f t="shared" si="4"/>
        <v>829</v>
      </c>
      <c r="B141" s="1" t="str">
        <f t="shared" si="5"/>
        <v>1 16</v>
      </c>
      <c r="C141" s="1" t="str">
        <f t="shared" si="6"/>
        <v>829 1 16</v>
      </c>
      <c r="D141" s="1"/>
      <c r="E141" s="1"/>
      <c r="F141" s="99" t="s">
        <v>371</v>
      </c>
      <c r="G141" s="100" t="s">
        <v>372</v>
      </c>
      <c r="H141" s="67" t="s">
        <v>90</v>
      </c>
      <c r="I141" s="60">
        <v>150</v>
      </c>
      <c r="J141" s="61">
        <v>61.667659999999998</v>
      </c>
      <c r="K141" s="18">
        <v>120</v>
      </c>
      <c r="L141" s="47">
        <v>100</v>
      </c>
      <c r="M141" s="47">
        <v>100</v>
      </c>
      <c r="N141" s="184">
        <v>100</v>
      </c>
      <c r="O141" s="164"/>
      <c r="P141" s="194"/>
      <c r="Q141" s="194"/>
      <c r="R141" s="194"/>
      <c r="S141" s="194"/>
      <c r="T141" s="194"/>
      <c r="U141" s="194"/>
    </row>
    <row r="142" spans="1:21" s="40" customFormat="1" ht="37.5" customHeight="1" x14ac:dyDescent="0.25">
      <c r="A142" s="1" t="str">
        <f t="shared" si="4"/>
        <v>829</v>
      </c>
      <c r="B142" s="1" t="str">
        <f t="shared" si="5"/>
        <v>1 16</v>
      </c>
      <c r="C142" s="1" t="str">
        <f t="shared" si="6"/>
        <v>829 1 16</v>
      </c>
      <c r="D142" s="1"/>
      <c r="E142" s="1"/>
      <c r="F142" s="99" t="s">
        <v>764</v>
      </c>
      <c r="G142" s="100" t="s">
        <v>736</v>
      </c>
      <c r="H142" s="67" t="s">
        <v>90</v>
      </c>
      <c r="I142" s="60"/>
      <c r="J142" s="61">
        <v>29.750150000000001</v>
      </c>
      <c r="K142" s="18">
        <v>30</v>
      </c>
      <c r="L142" s="47"/>
      <c r="M142" s="47"/>
      <c r="N142" s="184"/>
      <c r="O142" s="164"/>
      <c r="P142" s="195"/>
      <c r="Q142" s="195"/>
      <c r="R142" s="195"/>
      <c r="S142" s="195"/>
      <c r="T142" s="195"/>
      <c r="U142" s="195"/>
    </row>
    <row r="143" spans="1:21" ht="93.75" customHeight="1" x14ac:dyDescent="0.25">
      <c r="A143" s="1" t="str">
        <f t="shared" si="4"/>
        <v>862</v>
      </c>
      <c r="B143" s="1" t="str">
        <f t="shared" si="5"/>
        <v>1 08</v>
      </c>
      <c r="C143" s="1" t="str">
        <f t="shared" si="6"/>
        <v>862 1 08</v>
      </c>
      <c r="F143" s="99" t="s">
        <v>243</v>
      </c>
      <c r="G143" s="100" t="s">
        <v>93</v>
      </c>
      <c r="H143" s="67" t="s">
        <v>92</v>
      </c>
      <c r="I143" s="60">
        <v>4680</v>
      </c>
      <c r="J143" s="61">
        <v>1460</v>
      </c>
      <c r="K143" s="18">
        <v>1600</v>
      </c>
      <c r="L143" s="47">
        <v>3770</v>
      </c>
      <c r="M143" s="47">
        <v>3770</v>
      </c>
      <c r="N143" s="184">
        <v>4745</v>
      </c>
      <c r="O143" s="164"/>
      <c r="P143" s="27"/>
      <c r="Q143" s="27"/>
      <c r="R143" s="27"/>
      <c r="S143" s="27"/>
      <c r="T143" s="27"/>
      <c r="U143" s="27"/>
    </row>
    <row r="144" spans="1:21" ht="93.75" customHeight="1" x14ac:dyDescent="0.25">
      <c r="A144" s="1" t="str">
        <f t="shared" si="4"/>
        <v>862</v>
      </c>
      <c r="B144" s="1" t="str">
        <f t="shared" si="5"/>
        <v>1 16</v>
      </c>
      <c r="C144" s="1" t="str">
        <f t="shared" si="6"/>
        <v>862 1 16</v>
      </c>
      <c r="F144" s="99" t="s">
        <v>373</v>
      </c>
      <c r="G144" s="100" t="s">
        <v>369</v>
      </c>
      <c r="H144" s="67" t="s">
        <v>92</v>
      </c>
      <c r="I144" s="60"/>
      <c r="J144" s="61">
        <v>213</v>
      </c>
      <c r="K144" s="18">
        <v>307</v>
      </c>
      <c r="L144" s="47"/>
      <c r="M144" s="47"/>
      <c r="N144" s="184"/>
      <c r="O144" s="164"/>
      <c r="P144" s="27"/>
      <c r="Q144" s="27"/>
      <c r="R144" s="27"/>
      <c r="S144" s="27"/>
      <c r="T144" s="27"/>
      <c r="U144" s="27"/>
    </row>
    <row r="145" spans="1:21" ht="75" customHeight="1" x14ac:dyDescent="0.25">
      <c r="A145" s="1" t="str">
        <f t="shared" si="4"/>
        <v>862</v>
      </c>
      <c r="B145" s="1" t="str">
        <f t="shared" si="5"/>
        <v>1 16</v>
      </c>
      <c r="C145" s="1" t="str">
        <f t="shared" si="6"/>
        <v>862 1 16</v>
      </c>
      <c r="F145" s="99" t="s">
        <v>765</v>
      </c>
      <c r="G145" s="100" t="s">
        <v>736</v>
      </c>
      <c r="H145" s="67" t="s">
        <v>92</v>
      </c>
      <c r="I145" s="60"/>
      <c r="J145" s="61">
        <v>278</v>
      </c>
      <c r="K145" s="18">
        <v>278</v>
      </c>
      <c r="L145" s="47"/>
      <c r="M145" s="47"/>
      <c r="N145" s="184"/>
      <c r="O145" s="164"/>
      <c r="P145" s="27"/>
      <c r="Q145" s="27"/>
      <c r="R145" s="27"/>
      <c r="S145" s="27"/>
      <c r="T145" s="27"/>
      <c r="U145" s="27"/>
    </row>
    <row r="146" spans="1:21" ht="75" customHeight="1" x14ac:dyDescent="0.25">
      <c r="A146" s="1" t="str">
        <f t="shared" ref="A146:A204" si="7">LEFT(C146,3)</f>
        <v>862</v>
      </c>
      <c r="B146" s="1" t="str">
        <f t="shared" ref="B146:B204" si="8">RIGHT(C146,4)</f>
        <v>1 17</v>
      </c>
      <c r="C146" s="1" t="str">
        <f t="shared" ref="C146:C204" si="9">LEFT(F146,8)</f>
        <v>862 1 17</v>
      </c>
      <c r="F146" s="99" t="s">
        <v>766</v>
      </c>
      <c r="G146" s="100" t="s">
        <v>630</v>
      </c>
      <c r="H146" s="67" t="s">
        <v>92</v>
      </c>
      <c r="I146" s="60"/>
      <c r="J146" s="61">
        <v>20</v>
      </c>
      <c r="K146" s="18"/>
      <c r="L146" s="47"/>
      <c r="M146" s="47"/>
      <c r="N146" s="184"/>
      <c r="O146" s="164"/>
      <c r="P146" s="27"/>
      <c r="Q146" s="27"/>
      <c r="R146" s="27"/>
      <c r="S146" s="27"/>
      <c r="T146" s="27"/>
      <c r="U146" s="27"/>
    </row>
    <row r="147" spans="1:21" ht="93.75" customHeight="1" x14ac:dyDescent="0.25">
      <c r="A147" s="1" t="str">
        <f t="shared" si="7"/>
        <v>863</v>
      </c>
      <c r="B147" s="1" t="str">
        <f t="shared" si="8"/>
        <v>1 08</v>
      </c>
      <c r="C147" s="1" t="str">
        <f t="shared" si="9"/>
        <v>863 1 08</v>
      </c>
      <c r="F147" s="63" t="s">
        <v>244</v>
      </c>
      <c r="G147" s="101" t="s">
        <v>98</v>
      </c>
      <c r="H147" s="67" t="s">
        <v>99</v>
      </c>
      <c r="I147" s="60">
        <v>134</v>
      </c>
      <c r="J147" s="61">
        <v>120</v>
      </c>
      <c r="K147" s="18">
        <v>135</v>
      </c>
      <c r="L147" s="47">
        <v>90</v>
      </c>
      <c r="M147" s="47">
        <v>90</v>
      </c>
      <c r="N147" s="184">
        <v>120</v>
      </c>
      <c r="O147" s="164"/>
      <c r="P147" s="27"/>
      <c r="Q147" s="27"/>
      <c r="R147" s="27"/>
      <c r="S147" s="27"/>
      <c r="T147" s="27"/>
      <c r="U147" s="27"/>
    </row>
    <row r="148" spans="1:21" ht="112.5" customHeight="1" x14ac:dyDescent="0.25">
      <c r="A148" s="1" t="str">
        <f t="shared" si="7"/>
        <v>863</v>
      </c>
      <c r="B148" s="1" t="str">
        <f t="shared" si="8"/>
        <v>1 16</v>
      </c>
      <c r="C148" s="1" t="str">
        <f t="shared" si="9"/>
        <v>863 1 16</v>
      </c>
      <c r="F148" s="63" t="s">
        <v>374</v>
      </c>
      <c r="G148" s="101" t="s">
        <v>369</v>
      </c>
      <c r="H148" s="67" t="s">
        <v>99</v>
      </c>
      <c r="I148" s="60">
        <v>1484</v>
      </c>
      <c r="J148" s="61">
        <v>393.38810000000001</v>
      </c>
      <c r="K148" s="18">
        <v>1000</v>
      </c>
      <c r="L148" s="47">
        <v>1380</v>
      </c>
      <c r="M148" s="47">
        <v>1400</v>
      </c>
      <c r="N148" s="184">
        <v>1410</v>
      </c>
      <c r="O148" s="164"/>
      <c r="P148" s="27"/>
      <c r="Q148" s="27"/>
      <c r="R148" s="27"/>
      <c r="S148" s="27"/>
      <c r="T148" s="27"/>
      <c r="U148" s="27"/>
    </row>
    <row r="149" spans="1:21" s="41" customFormat="1" ht="56.25" customHeight="1" x14ac:dyDescent="0.25">
      <c r="A149" s="1" t="str">
        <f t="shared" si="7"/>
        <v>877</v>
      </c>
      <c r="B149" s="1" t="str">
        <f t="shared" si="8"/>
        <v>1 16</v>
      </c>
      <c r="C149" s="1" t="str">
        <f t="shared" si="9"/>
        <v>877 1 16</v>
      </c>
      <c r="D149" s="1"/>
      <c r="E149" s="1"/>
      <c r="F149" s="63" t="s">
        <v>767</v>
      </c>
      <c r="G149" s="101" t="s">
        <v>369</v>
      </c>
      <c r="H149" s="67" t="s">
        <v>768</v>
      </c>
      <c r="I149" s="60"/>
      <c r="J149" s="61">
        <v>10.204230000000001</v>
      </c>
      <c r="K149" s="18">
        <v>7</v>
      </c>
      <c r="L149" s="47">
        <v>0</v>
      </c>
      <c r="M149" s="47">
        <v>0</v>
      </c>
      <c r="N149" s="184">
        <v>0</v>
      </c>
      <c r="O149" s="164"/>
      <c r="P149" s="194"/>
      <c r="Q149" s="194"/>
      <c r="R149" s="194"/>
      <c r="S149" s="194"/>
      <c r="T149" s="194"/>
      <c r="U149" s="194"/>
    </row>
    <row r="150" spans="1:21" ht="56.25" customHeight="1" x14ac:dyDescent="0.25">
      <c r="A150" s="1" t="str">
        <f t="shared" si="7"/>
        <v>877</v>
      </c>
      <c r="B150" s="1" t="str">
        <f t="shared" si="8"/>
        <v>1 17</v>
      </c>
      <c r="C150" s="1" t="str">
        <f t="shared" si="9"/>
        <v>877 1 17</v>
      </c>
      <c r="F150" s="63" t="s">
        <v>769</v>
      </c>
      <c r="G150" s="101" t="s">
        <v>630</v>
      </c>
      <c r="H150" s="67" t="s">
        <v>768</v>
      </c>
      <c r="I150" s="60"/>
      <c r="J150" s="61">
        <v>1</v>
      </c>
      <c r="K150" s="18"/>
      <c r="L150" s="47"/>
      <c r="M150" s="47"/>
      <c r="N150" s="184"/>
      <c r="O150" s="164"/>
      <c r="P150" s="27"/>
      <c r="Q150" s="27"/>
      <c r="R150" s="27"/>
      <c r="S150" s="27"/>
      <c r="T150" s="27"/>
      <c r="U150" s="27"/>
    </row>
    <row r="151" spans="1:21" ht="75" customHeight="1" x14ac:dyDescent="0.25">
      <c r="A151" s="1" t="str">
        <f t="shared" si="7"/>
        <v>902</v>
      </c>
      <c r="B151" s="1" t="str">
        <f t="shared" si="8"/>
        <v>1 13</v>
      </c>
      <c r="C151" s="1" t="str">
        <f t="shared" si="9"/>
        <v>902 1 13</v>
      </c>
      <c r="F151" s="63" t="s">
        <v>245</v>
      </c>
      <c r="G151" s="101" t="s">
        <v>88</v>
      </c>
      <c r="H151" s="67" t="s">
        <v>100</v>
      </c>
      <c r="I151" s="60">
        <v>682</v>
      </c>
      <c r="J151" s="61">
        <v>432.23464000000001</v>
      </c>
      <c r="K151" s="18">
        <v>667</v>
      </c>
      <c r="L151" s="47">
        <v>682</v>
      </c>
      <c r="M151" s="47">
        <v>682</v>
      </c>
      <c r="N151" s="184">
        <v>682</v>
      </c>
      <c r="O151" s="164"/>
      <c r="P151" s="27"/>
      <c r="Q151" s="27"/>
      <c r="R151" s="27"/>
      <c r="S151" s="27"/>
      <c r="T151" s="27"/>
      <c r="U151" s="27"/>
    </row>
    <row r="152" spans="1:21" s="41" customFormat="1" ht="56.25" customHeight="1" x14ac:dyDescent="0.25">
      <c r="A152" s="1" t="str">
        <f t="shared" si="7"/>
        <v>903</v>
      </c>
      <c r="B152" s="1" t="str">
        <f t="shared" si="8"/>
        <v>1 14</v>
      </c>
      <c r="C152" s="1" t="str">
        <f t="shared" si="9"/>
        <v>903 1 14</v>
      </c>
      <c r="D152" s="1"/>
      <c r="E152" s="1"/>
      <c r="F152" s="99" t="s">
        <v>770</v>
      </c>
      <c r="G152" s="100" t="s">
        <v>613</v>
      </c>
      <c r="H152" s="67" t="s">
        <v>771</v>
      </c>
      <c r="I152" s="60">
        <v>11662</v>
      </c>
      <c r="J152" s="61">
        <v>11662</v>
      </c>
      <c r="K152" s="18">
        <v>11662</v>
      </c>
      <c r="L152" s="47"/>
      <c r="M152" s="47"/>
      <c r="N152" s="184"/>
      <c r="O152" s="164"/>
      <c r="P152" s="194"/>
      <c r="Q152" s="194"/>
      <c r="R152" s="194"/>
      <c r="S152" s="194"/>
      <c r="T152" s="194"/>
      <c r="U152" s="194"/>
    </row>
    <row r="153" spans="1:21" ht="56.25" customHeight="1" x14ac:dyDescent="0.25">
      <c r="A153" s="1" t="str">
        <f t="shared" si="7"/>
        <v>906</v>
      </c>
      <c r="B153" s="1" t="str">
        <f t="shared" si="8"/>
        <v>1 14</v>
      </c>
      <c r="C153" s="1" t="str">
        <f t="shared" si="9"/>
        <v>906 1 14</v>
      </c>
      <c r="F153" s="99" t="s">
        <v>772</v>
      </c>
      <c r="G153" s="100" t="s">
        <v>118</v>
      </c>
      <c r="H153" s="67" t="s">
        <v>101</v>
      </c>
      <c r="I153" s="60"/>
      <c r="J153" s="61">
        <v>32.131999999999998</v>
      </c>
      <c r="K153" s="18">
        <v>32</v>
      </c>
      <c r="L153" s="47"/>
      <c r="M153" s="47"/>
      <c r="N153" s="184"/>
      <c r="O153" s="164"/>
      <c r="P153" s="27"/>
      <c r="Q153" s="27"/>
      <c r="R153" s="27"/>
      <c r="S153" s="27"/>
      <c r="T153" s="27"/>
      <c r="U153" s="27"/>
    </row>
    <row r="154" spans="1:21" ht="75" customHeight="1" x14ac:dyDescent="0.25">
      <c r="A154" s="1" t="str">
        <f t="shared" si="7"/>
        <v>906</v>
      </c>
      <c r="B154" s="1" t="str">
        <f t="shared" si="8"/>
        <v>1 16</v>
      </c>
      <c r="C154" s="1" t="str">
        <f t="shared" si="9"/>
        <v>906 1 16</v>
      </c>
      <c r="F154" s="99" t="s">
        <v>773</v>
      </c>
      <c r="G154" s="100" t="s">
        <v>624</v>
      </c>
      <c r="H154" s="67" t="s">
        <v>101</v>
      </c>
      <c r="I154" s="60">
        <v>75</v>
      </c>
      <c r="J154" s="61"/>
      <c r="K154" s="18"/>
      <c r="L154" s="47"/>
      <c r="M154" s="47"/>
      <c r="N154" s="184"/>
      <c r="O154" s="164"/>
      <c r="P154" s="27"/>
      <c r="Q154" s="27"/>
      <c r="R154" s="27"/>
      <c r="S154" s="27"/>
      <c r="T154" s="27"/>
      <c r="U154" s="27"/>
    </row>
    <row r="155" spans="1:21" s="40" customFormat="1" ht="37.5" customHeight="1" x14ac:dyDescent="0.25">
      <c r="A155" s="1" t="str">
        <f t="shared" si="7"/>
        <v>906</v>
      </c>
      <c r="B155" s="1" t="str">
        <f t="shared" si="8"/>
        <v>1 16</v>
      </c>
      <c r="C155" s="1" t="str">
        <f t="shared" si="9"/>
        <v>906 1 16</v>
      </c>
      <c r="D155" s="1"/>
      <c r="E155" s="1"/>
      <c r="F155" s="63" t="s">
        <v>774</v>
      </c>
      <c r="G155" s="101" t="s">
        <v>775</v>
      </c>
      <c r="H155" s="67" t="s">
        <v>101</v>
      </c>
      <c r="I155" s="60"/>
      <c r="J155" s="61">
        <v>10</v>
      </c>
      <c r="K155" s="18">
        <v>45</v>
      </c>
      <c r="L155" s="47"/>
      <c r="M155" s="47"/>
      <c r="N155" s="184"/>
      <c r="O155" s="164"/>
      <c r="P155" s="195"/>
      <c r="Q155" s="195"/>
      <c r="R155" s="195"/>
      <c r="S155" s="195"/>
      <c r="T155" s="195"/>
      <c r="U155" s="195"/>
    </row>
    <row r="156" spans="1:21" ht="37.5" customHeight="1" x14ac:dyDescent="0.25">
      <c r="A156" s="1" t="str">
        <f t="shared" si="7"/>
        <v>906</v>
      </c>
      <c r="B156" s="1" t="str">
        <f t="shared" si="8"/>
        <v>1 16</v>
      </c>
      <c r="C156" s="1" t="str">
        <f t="shared" si="9"/>
        <v>906 1 16</v>
      </c>
      <c r="F156" s="63" t="s">
        <v>776</v>
      </c>
      <c r="G156" s="101" t="s">
        <v>629</v>
      </c>
      <c r="H156" s="67" t="s">
        <v>101</v>
      </c>
      <c r="I156" s="60"/>
      <c r="J156" s="61">
        <v>30.44774</v>
      </c>
      <c r="K156" s="18">
        <v>30</v>
      </c>
      <c r="L156" s="47">
        <v>20</v>
      </c>
      <c r="M156" s="47">
        <v>16</v>
      </c>
      <c r="N156" s="184">
        <v>8</v>
      </c>
      <c r="O156" s="164"/>
      <c r="P156" s="27"/>
      <c r="Q156" s="27"/>
      <c r="R156" s="27"/>
      <c r="S156" s="27"/>
      <c r="T156" s="27"/>
      <c r="U156" s="27"/>
    </row>
    <row r="157" spans="1:21" ht="56.25" customHeight="1" x14ac:dyDescent="0.25">
      <c r="A157" s="1" t="str">
        <f t="shared" si="7"/>
        <v>906</v>
      </c>
      <c r="B157" s="1" t="str">
        <f t="shared" si="8"/>
        <v>1 16</v>
      </c>
      <c r="C157" s="1" t="str">
        <f t="shared" si="9"/>
        <v>906 1 16</v>
      </c>
      <c r="F157" s="63" t="s">
        <v>777</v>
      </c>
      <c r="G157" s="101" t="s">
        <v>778</v>
      </c>
      <c r="H157" s="67" t="s">
        <v>101</v>
      </c>
      <c r="I157" s="60"/>
      <c r="J157" s="61"/>
      <c r="K157" s="18"/>
      <c r="L157" s="47">
        <v>20</v>
      </c>
      <c r="M157" s="47">
        <v>16</v>
      </c>
      <c r="N157" s="184">
        <v>8</v>
      </c>
      <c r="O157" s="164"/>
      <c r="P157" s="27"/>
      <c r="Q157" s="27"/>
      <c r="R157" s="27"/>
      <c r="S157" s="27"/>
      <c r="T157" s="27"/>
      <c r="U157" s="27"/>
    </row>
    <row r="158" spans="1:21" ht="131.25" customHeight="1" x14ac:dyDescent="0.25">
      <c r="A158" s="1" t="str">
        <f t="shared" si="7"/>
        <v>906</v>
      </c>
      <c r="B158" s="1" t="str">
        <f t="shared" si="8"/>
        <v>1 17</v>
      </c>
      <c r="C158" s="1" t="str">
        <f t="shared" si="9"/>
        <v>906 1 17</v>
      </c>
      <c r="F158" s="63" t="s">
        <v>246</v>
      </c>
      <c r="G158" s="101" t="s">
        <v>102</v>
      </c>
      <c r="H158" s="67" t="s">
        <v>101</v>
      </c>
      <c r="I158" s="60"/>
      <c r="J158" s="61"/>
      <c r="K158" s="18"/>
      <c r="L158" s="47"/>
      <c r="M158" s="47"/>
      <c r="N158" s="184"/>
      <c r="O158" s="164"/>
      <c r="P158" s="27"/>
      <c r="Q158" s="27"/>
      <c r="R158" s="27"/>
      <c r="S158" s="27"/>
      <c r="T158" s="27"/>
      <c r="U158" s="27"/>
    </row>
    <row r="159" spans="1:21" ht="18.75" customHeight="1" x14ac:dyDescent="0.25">
      <c r="A159" s="1" t="str">
        <f t="shared" si="7"/>
        <v>911</v>
      </c>
      <c r="B159" s="1" t="str">
        <f t="shared" si="8"/>
        <v>1 08</v>
      </c>
      <c r="C159" s="1" t="str">
        <f t="shared" si="9"/>
        <v>911 1 08</v>
      </c>
      <c r="F159" s="63" t="s">
        <v>247</v>
      </c>
      <c r="G159" s="101" t="s">
        <v>103</v>
      </c>
      <c r="H159" s="67" t="s">
        <v>104</v>
      </c>
      <c r="I159" s="60">
        <v>320</v>
      </c>
      <c r="J159" s="61">
        <v>8</v>
      </c>
      <c r="K159" s="18">
        <v>16</v>
      </c>
      <c r="L159" s="47">
        <v>320</v>
      </c>
      <c r="M159" s="47">
        <v>320</v>
      </c>
      <c r="N159" s="184">
        <v>353</v>
      </c>
      <c r="O159" s="164"/>
      <c r="P159" s="27"/>
      <c r="Q159" s="27"/>
      <c r="R159" s="27"/>
      <c r="S159" s="27"/>
      <c r="T159" s="27"/>
      <c r="U159" s="27"/>
    </row>
    <row r="160" spans="1:21" s="41" customFormat="1" ht="93.75" customHeight="1" x14ac:dyDescent="0.25">
      <c r="A160" s="1" t="str">
        <f t="shared" si="7"/>
        <v>911</v>
      </c>
      <c r="B160" s="1" t="str">
        <f t="shared" si="8"/>
        <v>1 13</v>
      </c>
      <c r="C160" s="1" t="str">
        <f t="shared" si="9"/>
        <v>911 1 13</v>
      </c>
      <c r="D160" s="1"/>
      <c r="E160" s="1"/>
      <c r="F160" s="63" t="s">
        <v>248</v>
      </c>
      <c r="G160" s="101" t="s">
        <v>88</v>
      </c>
      <c r="H160" s="67" t="s">
        <v>104</v>
      </c>
      <c r="I160" s="60">
        <v>289</v>
      </c>
      <c r="J160" s="61">
        <v>175.77152000000001</v>
      </c>
      <c r="K160" s="18">
        <v>218</v>
      </c>
      <c r="L160" s="47">
        <v>289</v>
      </c>
      <c r="M160" s="47">
        <v>304</v>
      </c>
      <c r="N160" s="184">
        <v>320</v>
      </c>
      <c r="O160" s="164"/>
      <c r="P160" s="194"/>
      <c r="Q160" s="194"/>
      <c r="R160" s="194"/>
      <c r="S160" s="194"/>
      <c r="T160" s="194"/>
      <c r="U160" s="194"/>
    </row>
    <row r="161" spans="1:21" s="40" customFormat="1" ht="37.5" customHeight="1" x14ac:dyDescent="0.25">
      <c r="A161" s="1" t="str">
        <f t="shared" si="7"/>
        <v>911</v>
      </c>
      <c r="B161" s="1" t="str">
        <f t="shared" si="8"/>
        <v>1 16</v>
      </c>
      <c r="C161" s="1" t="str">
        <f t="shared" si="9"/>
        <v>911 1 16</v>
      </c>
      <c r="D161" s="1"/>
      <c r="E161" s="1"/>
      <c r="F161" s="63" t="s">
        <v>376</v>
      </c>
      <c r="G161" s="101" t="s">
        <v>377</v>
      </c>
      <c r="H161" s="67" t="s">
        <v>104</v>
      </c>
      <c r="I161" s="60">
        <v>1065</v>
      </c>
      <c r="J161" s="61"/>
      <c r="K161" s="18"/>
      <c r="L161" s="47">
        <v>1065</v>
      </c>
      <c r="M161" s="47">
        <v>1119</v>
      </c>
      <c r="N161" s="184">
        <v>1175</v>
      </c>
      <c r="O161" s="164"/>
      <c r="P161" s="195"/>
      <c r="Q161" s="195"/>
      <c r="R161" s="195"/>
      <c r="S161" s="195"/>
      <c r="T161" s="195"/>
      <c r="U161" s="195"/>
    </row>
    <row r="162" spans="1:21" ht="93.75" customHeight="1" x14ac:dyDescent="0.25">
      <c r="A162" s="1" t="str">
        <f t="shared" si="7"/>
        <v>912</v>
      </c>
      <c r="B162" s="1" t="str">
        <f t="shared" si="8"/>
        <v>1 08</v>
      </c>
      <c r="C162" s="1" t="str">
        <f t="shared" si="9"/>
        <v>912 1 08</v>
      </c>
      <c r="F162" s="63" t="s">
        <v>249</v>
      </c>
      <c r="G162" s="101" t="s">
        <v>93</v>
      </c>
      <c r="H162" s="67" t="s">
        <v>105</v>
      </c>
      <c r="I162" s="60">
        <v>144</v>
      </c>
      <c r="J162" s="61">
        <v>121.5</v>
      </c>
      <c r="K162" s="18">
        <v>125</v>
      </c>
      <c r="L162" s="47">
        <v>150</v>
      </c>
      <c r="M162" s="47">
        <v>150</v>
      </c>
      <c r="N162" s="184">
        <v>175</v>
      </c>
      <c r="O162" s="164"/>
      <c r="P162" s="27"/>
      <c r="Q162" s="27"/>
      <c r="R162" s="27"/>
      <c r="S162" s="27"/>
      <c r="T162" s="27"/>
      <c r="U162" s="27"/>
    </row>
    <row r="163" spans="1:21" ht="75" customHeight="1" x14ac:dyDescent="0.25">
      <c r="A163" s="1" t="str">
        <f t="shared" si="7"/>
        <v>912</v>
      </c>
      <c r="B163" s="1" t="str">
        <f t="shared" si="8"/>
        <v>1 12</v>
      </c>
      <c r="C163" s="1" t="str">
        <f t="shared" si="9"/>
        <v>912 1 12</v>
      </c>
      <c r="F163" s="63" t="s">
        <v>250</v>
      </c>
      <c r="G163" s="101" t="s">
        <v>106</v>
      </c>
      <c r="H163" s="67" t="s">
        <v>105</v>
      </c>
      <c r="I163" s="60">
        <v>1000</v>
      </c>
      <c r="J163" s="61">
        <v>966.74300000000005</v>
      </c>
      <c r="K163" s="18">
        <v>1100</v>
      </c>
      <c r="L163" s="47">
        <v>1000</v>
      </c>
      <c r="M163" s="47">
        <v>1000</v>
      </c>
      <c r="N163" s="184">
        <v>1000</v>
      </c>
      <c r="O163" s="164"/>
      <c r="P163" s="27"/>
      <c r="Q163" s="27"/>
      <c r="R163" s="27"/>
      <c r="S163" s="27"/>
      <c r="T163" s="27"/>
      <c r="U163" s="27"/>
    </row>
    <row r="164" spans="1:21" s="41" customFormat="1" ht="56.25" customHeight="1" x14ac:dyDescent="0.25">
      <c r="A164" s="1" t="str">
        <f t="shared" si="7"/>
        <v>912</v>
      </c>
      <c r="B164" s="1" t="str">
        <f t="shared" si="8"/>
        <v>1 12</v>
      </c>
      <c r="C164" s="1" t="str">
        <f t="shared" si="9"/>
        <v>912 1 12</v>
      </c>
      <c r="D164" s="1"/>
      <c r="E164" s="1"/>
      <c r="F164" s="63" t="s">
        <v>251</v>
      </c>
      <c r="G164" s="101" t="s">
        <v>107</v>
      </c>
      <c r="H164" s="67" t="s">
        <v>105</v>
      </c>
      <c r="I164" s="60">
        <v>300</v>
      </c>
      <c r="J164" s="61">
        <v>225</v>
      </c>
      <c r="K164" s="18">
        <v>300</v>
      </c>
      <c r="L164" s="47">
        <v>300</v>
      </c>
      <c r="M164" s="47">
        <v>300</v>
      </c>
      <c r="N164" s="184">
        <v>300</v>
      </c>
      <c r="O164" s="164"/>
      <c r="P164" s="194"/>
      <c r="Q164" s="194"/>
      <c r="R164" s="194"/>
      <c r="S164" s="194"/>
      <c r="T164" s="194"/>
      <c r="U164" s="194"/>
    </row>
    <row r="165" spans="1:21" ht="56.25" customHeight="1" x14ac:dyDescent="0.25">
      <c r="A165" s="1" t="str">
        <f t="shared" si="7"/>
        <v>912</v>
      </c>
      <c r="B165" s="1" t="str">
        <f t="shared" si="8"/>
        <v>1 12</v>
      </c>
      <c r="C165" s="1" t="str">
        <f t="shared" si="9"/>
        <v>912 1 12</v>
      </c>
      <c r="F165" s="63" t="s">
        <v>252</v>
      </c>
      <c r="G165" s="101" t="s">
        <v>108</v>
      </c>
      <c r="H165" s="67" t="s">
        <v>105</v>
      </c>
      <c r="I165" s="60">
        <v>26</v>
      </c>
      <c r="J165" s="61"/>
      <c r="K165" s="18"/>
      <c r="L165" s="47">
        <v>26</v>
      </c>
      <c r="M165" s="47">
        <v>91</v>
      </c>
      <c r="N165" s="184">
        <v>159</v>
      </c>
      <c r="O165" s="164"/>
      <c r="P165" s="27"/>
      <c r="Q165" s="27"/>
      <c r="R165" s="27"/>
      <c r="S165" s="27"/>
      <c r="T165" s="27"/>
      <c r="U165" s="27"/>
    </row>
    <row r="166" spans="1:21" ht="56.25" customHeight="1" x14ac:dyDescent="0.25">
      <c r="A166" s="1" t="str">
        <f t="shared" si="7"/>
        <v>912</v>
      </c>
      <c r="B166" s="1" t="str">
        <f t="shared" si="8"/>
        <v>1 12</v>
      </c>
      <c r="C166" s="1" t="str">
        <f t="shared" si="9"/>
        <v>912 1 12</v>
      </c>
      <c r="F166" s="63" t="s">
        <v>337</v>
      </c>
      <c r="G166" s="101" t="s">
        <v>341</v>
      </c>
      <c r="H166" s="67" t="s">
        <v>105</v>
      </c>
      <c r="I166" s="60">
        <v>3461</v>
      </c>
      <c r="J166" s="61">
        <v>391.99804999999998</v>
      </c>
      <c r="K166" s="18">
        <v>400</v>
      </c>
      <c r="L166" s="47">
        <v>400</v>
      </c>
      <c r="M166" s="47">
        <v>400</v>
      </c>
      <c r="N166" s="184">
        <v>400</v>
      </c>
      <c r="O166" s="164"/>
      <c r="P166" s="27"/>
      <c r="Q166" s="27"/>
      <c r="R166" s="27"/>
      <c r="S166" s="27"/>
      <c r="T166" s="27"/>
      <c r="U166" s="27"/>
    </row>
    <row r="167" spans="1:21" ht="37.5" customHeight="1" x14ac:dyDescent="0.25">
      <c r="A167" s="1" t="str">
        <f t="shared" si="7"/>
        <v>912</v>
      </c>
      <c r="B167" s="1" t="str">
        <f t="shared" si="8"/>
        <v>1 12</v>
      </c>
      <c r="C167" s="1" t="str">
        <f t="shared" si="9"/>
        <v>912 1 12</v>
      </c>
      <c r="F167" s="63" t="s">
        <v>338</v>
      </c>
      <c r="G167" s="101" t="s">
        <v>342</v>
      </c>
      <c r="H167" s="67" t="s">
        <v>105</v>
      </c>
      <c r="I167" s="60"/>
      <c r="J167" s="61">
        <v>1178.4546800000001</v>
      </c>
      <c r="K167" s="18">
        <v>1180</v>
      </c>
      <c r="L167" s="47"/>
      <c r="M167" s="47"/>
      <c r="N167" s="184"/>
      <c r="O167" s="164"/>
      <c r="P167" s="27"/>
      <c r="Q167" s="27"/>
      <c r="R167" s="27"/>
      <c r="S167" s="27"/>
      <c r="T167" s="27"/>
      <c r="U167" s="27"/>
    </row>
    <row r="168" spans="1:21" ht="56.25" customHeight="1" x14ac:dyDescent="0.25">
      <c r="A168" s="1" t="str">
        <f t="shared" si="7"/>
        <v>912</v>
      </c>
      <c r="B168" s="1" t="str">
        <f t="shared" si="8"/>
        <v>1 12</v>
      </c>
      <c r="C168" s="1" t="str">
        <f t="shared" si="9"/>
        <v>912 1 12</v>
      </c>
      <c r="F168" s="63" t="s">
        <v>339</v>
      </c>
      <c r="G168" s="101" t="s">
        <v>343</v>
      </c>
      <c r="H168" s="67" t="s">
        <v>105</v>
      </c>
      <c r="I168" s="60"/>
      <c r="J168" s="61">
        <v>3550.5295299999998</v>
      </c>
      <c r="K168" s="18">
        <v>3698</v>
      </c>
      <c r="L168" s="47">
        <v>3200</v>
      </c>
      <c r="M168" s="47">
        <v>3225</v>
      </c>
      <c r="N168" s="184">
        <v>3265</v>
      </c>
      <c r="O168" s="164"/>
      <c r="P168" s="27"/>
      <c r="Q168" s="27"/>
      <c r="R168" s="27"/>
      <c r="S168" s="27"/>
      <c r="T168" s="27"/>
      <c r="U168" s="27"/>
    </row>
    <row r="169" spans="1:21" ht="37.5" customHeight="1" x14ac:dyDescent="0.25">
      <c r="A169" s="1" t="str">
        <f t="shared" si="7"/>
        <v>912</v>
      </c>
      <c r="B169" s="1" t="str">
        <f t="shared" si="8"/>
        <v>1 13</v>
      </c>
      <c r="C169" s="1" t="str">
        <f t="shared" si="9"/>
        <v>912 1 13</v>
      </c>
      <c r="F169" s="63" t="s">
        <v>340</v>
      </c>
      <c r="G169" s="101" t="s">
        <v>344</v>
      </c>
      <c r="H169" s="67" t="s">
        <v>105</v>
      </c>
      <c r="I169" s="60"/>
      <c r="J169" s="61">
        <v>15</v>
      </c>
      <c r="K169" s="18">
        <v>15</v>
      </c>
      <c r="L169" s="47"/>
      <c r="M169" s="47"/>
      <c r="N169" s="184"/>
      <c r="O169" s="164"/>
      <c r="P169" s="27"/>
      <c r="Q169" s="27"/>
      <c r="R169" s="27"/>
      <c r="S169" s="27"/>
      <c r="T169" s="27"/>
      <c r="U169" s="27"/>
    </row>
    <row r="170" spans="1:21" ht="56.25" customHeight="1" x14ac:dyDescent="0.25">
      <c r="A170" s="1" t="str">
        <f t="shared" si="7"/>
        <v>912</v>
      </c>
      <c r="B170" s="1" t="str">
        <f t="shared" si="8"/>
        <v>1 13</v>
      </c>
      <c r="C170" s="1" t="str">
        <f t="shared" si="9"/>
        <v>912 1 13</v>
      </c>
      <c r="F170" s="63" t="s">
        <v>253</v>
      </c>
      <c r="G170" s="101" t="s">
        <v>88</v>
      </c>
      <c r="H170" s="67" t="s">
        <v>105</v>
      </c>
      <c r="I170" s="60">
        <v>193</v>
      </c>
      <c r="J170" s="61">
        <v>64.349999999999994</v>
      </c>
      <c r="K170" s="18">
        <v>129</v>
      </c>
      <c r="L170" s="47">
        <v>129</v>
      </c>
      <c r="M170" s="47">
        <v>129</v>
      </c>
      <c r="N170" s="184">
        <v>129</v>
      </c>
      <c r="O170" s="164"/>
      <c r="P170" s="27"/>
      <c r="Q170" s="27"/>
      <c r="R170" s="27"/>
      <c r="S170" s="27"/>
      <c r="T170" s="27"/>
      <c r="U170" s="27"/>
    </row>
    <row r="171" spans="1:21" s="40" customFormat="1" ht="93.75" customHeight="1" x14ac:dyDescent="0.25">
      <c r="A171" s="1" t="str">
        <f t="shared" si="7"/>
        <v>912</v>
      </c>
      <c r="B171" s="1" t="str">
        <f t="shared" si="8"/>
        <v>1 16</v>
      </c>
      <c r="C171" s="1" t="str">
        <f t="shared" si="9"/>
        <v>912 1 16</v>
      </c>
      <c r="D171" s="1"/>
      <c r="E171" s="1"/>
      <c r="F171" s="63" t="s">
        <v>779</v>
      </c>
      <c r="G171" s="101" t="s">
        <v>616</v>
      </c>
      <c r="H171" s="67" t="s">
        <v>105</v>
      </c>
      <c r="I171" s="60"/>
      <c r="J171" s="61">
        <v>24.23404</v>
      </c>
      <c r="K171" s="18">
        <v>24</v>
      </c>
      <c r="L171" s="47"/>
      <c r="M171" s="47"/>
      <c r="N171" s="184"/>
      <c r="O171" s="164"/>
      <c r="P171" s="195"/>
      <c r="Q171" s="195"/>
      <c r="R171" s="195"/>
      <c r="S171" s="195"/>
      <c r="T171" s="195"/>
      <c r="U171" s="195"/>
    </row>
    <row r="172" spans="1:21" s="40" customFormat="1" ht="37.5" customHeight="1" x14ac:dyDescent="0.25">
      <c r="A172" s="1" t="str">
        <f t="shared" si="7"/>
        <v>912</v>
      </c>
      <c r="B172" s="1" t="str">
        <f t="shared" si="8"/>
        <v>1 16</v>
      </c>
      <c r="C172" s="1" t="str">
        <f t="shared" si="9"/>
        <v>912 1 16</v>
      </c>
      <c r="D172" s="1"/>
      <c r="E172" s="1"/>
      <c r="F172" s="63" t="s">
        <v>780</v>
      </c>
      <c r="G172" s="101" t="s">
        <v>618</v>
      </c>
      <c r="H172" s="67" t="s">
        <v>105</v>
      </c>
      <c r="I172" s="60"/>
      <c r="J172" s="61">
        <v>875.36679000000004</v>
      </c>
      <c r="K172" s="18">
        <v>1025</v>
      </c>
      <c r="L172" s="47"/>
      <c r="M172" s="47"/>
      <c r="N172" s="184"/>
      <c r="O172" s="164"/>
      <c r="P172" s="195"/>
      <c r="Q172" s="195"/>
      <c r="R172" s="195"/>
      <c r="S172" s="195"/>
      <c r="T172" s="195"/>
      <c r="U172" s="195"/>
    </row>
    <row r="173" spans="1:21" ht="56.25" customHeight="1" x14ac:dyDescent="0.25">
      <c r="A173" s="1" t="str">
        <f t="shared" si="7"/>
        <v>912</v>
      </c>
      <c r="B173" s="1" t="str">
        <f t="shared" si="8"/>
        <v>1 16</v>
      </c>
      <c r="C173" s="1" t="str">
        <f t="shared" si="9"/>
        <v>912 1 16</v>
      </c>
      <c r="F173" s="63" t="s">
        <v>254</v>
      </c>
      <c r="G173" s="101" t="s">
        <v>97</v>
      </c>
      <c r="H173" s="67" t="s">
        <v>105</v>
      </c>
      <c r="I173" s="60"/>
      <c r="J173" s="61"/>
      <c r="K173" s="18"/>
      <c r="L173" s="47"/>
      <c r="M173" s="47"/>
      <c r="N173" s="184"/>
      <c r="O173" s="164"/>
      <c r="P173" s="27"/>
      <c r="Q173" s="27"/>
      <c r="R173" s="27"/>
      <c r="S173" s="27"/>
      <c r="T173" s="27"/>
      <c r="U173" s="27"/>
    </row>
    <row r="174" spans="1:21" ht="75" customHeight="1" x14ac:dyDescent="0.25">
      <c r="A174" s="1" t="str">
        <f t="shared" si="7"/>
        <v>912</v>
      </c>
      <c r="B174" s="1" t="str">
        <f t="shared" si="8"/>
        <v>1 16</v>
      </c>
      <c r="C174" s="1" t="str">
        <f t="shared" si="9"/>
        <v>912 1 16</v>
      </c>
      <c r="F174" s="63" t="s">
        <v>378</v>
      </c>
      <c r="G174" s="101" t="s">
        <v>369</v>
      </c>
      <c r="H174" s="67" t="s">
        <v>105</v>
      </c>
      <c r="I174" s="60">
        <v>550</v>
      </c>
      <c r="J174" s="61">
        <v>1512.5084099999999</v>
      </c>
      <c r="K174" s="18">
        <v>1773</v>
      </c>
      <c r="L174" s="47">
        <v>769</v>
      </c>
      <c r="M174" s="47">
        <v>800</v>
      </c>
      <c r="N174" s="184">
        <v>825</v>
      </c>
      <c r="O174" s="164"/>
      <c r="P174" s="27"/>
      <c r="Q174" s="27"/>
      <c r="R174" s="27"/>
      <c r="S174" s="27"/>
      <c r="T174" s="27"/>
      <c r="U174" s="27"/>
    </row>
    <row r="175" spans="1:21" ht="56.25" customHeight="1" x14ac:dyDescent="0.25">
      <c r="A175" s="1" t="str">
        <f t="shared" si="7"/>
        <v>912</v>
      </c>
      <c r="B175" s="1" t="str">
        <f t="shared" si="8"/>
        <v>1 16</v>
      </c>
      <c r="C175" s="1" t="str">
        <f t="shared" si="9"/>
        <v>912 1 16</v>
      </c>
      <c r="F175" s="63" t="s">
        <v>781</v>
      </c>
      <c r="G175" s="101" t="s">
        <v>736</v>
      </c>
      <c r="H175" s="67" t="s">
        <v>105</v>
      </c>
      <c r="I175" s="60"/>
      <c r="J175" s="61">
        <v>350.52051</v>
      </c>
      <c r="K175" s="18">
        <v>351</v>
      </c>
      <c r="L175" s="47"/>
      <c r="M175" s="47"/>
      <c r="N175" s="184"/>
      <c r="O175" s="164"/>
      <c r="P175" s="27"/>
      <c r="Q175" s="27"/>
      <c r="R175" s="27"/>
      <c r="S175" s="27"/>
      <c r="T175" s="27"/>
      <c r="U175" s="27"/>
    </row>
    <row r="176" spans="1:21" ht="75" customHeight="1" x14ac:dyDescent="0.25">
      <c r="A176" s="1" t="str">
        <f t="shared" si="7"/>
        <v>914</v>
      </c>
      <c r="B176" s="1" t="str">
        <f t="shared" si="8"/>
        <v>1 16</v>
      </c>
      <c r="C176" s="1" t="str">
        <f t="shared" si="9"/>
        <v>914 1 16</v>
      </c>
      <c r="F176" s="63" t="s">
        <v>379</v>
      </c>
      <c r="G176" s="101" t="s">
        <v>369</v>
      </c>
      <c r="H176" s="67" t="s">
        <v>109</v>
      </c>
      <c r="I176" s="60">
        <v>275</v>
      </c>
      <c r="J176" s="61">
        <v>7.3142300000000002</v>
      </c>
      <c r="K176" s="18">
        <v>7</v>
      </c>
      <c r="L176" s="47">
        <v>42</v>
      </c>
      <c r="M176" s="47">
        <v>54</v>
      </c>
      <c r="N176" s="184">
        <v>56</v>
      </c>
      <c r="O176" s="164"/>
      <c r="P176" s="27"/>
      <c r="Q176" s="27"/>
      <c r="R176" s="27"/>
      <c r="S176" s="27"/>
      <c r="T176" s="27"/>
      <c r="U176" s="27"/>
    </row>
    <row r="177" spans="1:21" s="40" customFormat="1" ht="37.5" customHeight="1" x14ac:dyDescent="0.25">
      <c r="A177" s="1" t="str">
        <f t="shared" si="7"/>
        <v>914</v>
      </c>
      <c r="B177" s="1" t="str">
        <f t="shared" si="8"/>
        <v>1 16</v>
      </c>
      <c r="C177" s="1" t="str">
        <f t="shared" si="9"/>
        <v>914 1 16</v>
      </c>
      <c r="D177" s="1"/>
      <c r="E177" s="1"/>
      <c r="F177" s="63" t="s">
        <v>782</v>
      </c>
      <c r="G177" s="101" t="s">
        <v>736</v>
      </c>
      <c r="H177" s="67" t="s">
        <v>109</v>
      </c>
      <c r="I177" s="60"/>
      <c r="J177" s="61">
        <v>50.01831</v>
      </c>
      <c r="K177" s="18">
        <v>50</v>
      </c>
      <c r="L177" s="47"/>
      <c r="M177" s="47"/>
      <c r="N177" s="184"/>
      <c r="O177" s="164"/>
      <c r="P177" s="195"/>
      <c r="Q177" s="195"/>
      <c r="R177" s="195"/>
      <c r="S177" s="195"/>
      <c r="T177" s="195"/>
      <c r="U177" s="195"/>
    </row>
    <row r="178" spans="1:21" ht="37.5" customHeight="1" x14ac:dyDescent="0.25">
      <c r="A178" s="1" t="str">
        <f t="shared" si="7"/>
        <v>914</v>
      </c>
      <c r="B178" s="1" t="str">
        <f t="shared" si="8"/>
        <v>1 17</v>
      </c>
      <c r="C178" s="1" t="str">
        <f t="shared" si="9"/>
        <v>914 1 17</v>
      </c>
      <c r="F178" s="63" t="s">
        <v>783</v>
      </c>
      <c r="G178" s="101" t="s">
        <v>630</v>
      </c>
      <c r="H178" s="67" t="s">
        <v>109</v>
      </c>
      <c r="I178" s="60"/>
      <c r="J178" s="61">
        <v>-7.6688799999999997</v>
      </c>
      <c r="K178" s="18"/>
      <c r="L178" s="47"/>
      <c r="M178" s="47"/>
      <c r="N178" s="184"/>
      <c r="O178" s="164"/>
      <c r="P178" s="27"/>
      <c r="Q178" s="27"/>
      <c r="R178" s="27"/>
      <c r="S178" s="27"/>
      <c r="T178" s="27"/>
      <c r="U178" s="27"/>
    </row>
    <row r="179" spans="1:21" s="41" customFormat="1" ht="37.5" customHeight="1" x14ac:dyDescent="0.25">
      <c r="A179" s="1" t="str">
        <f t="shared" si="7"/>
        <v>915</v>
      </c>
      <c r="B179" s="1" t="str">
        <f t="shared" si="8"/>
        <v>1 13</v>
      </c>
      <c r="C179" s="1" t="str">
        <f t="shared" si="9"/>
        <v>915 1 13</v>
      </c>
      <c r="D179" s="1"/>
      <c r="E179" s="1"/>
      <c r="F179" s="63" t="s">
        <v>784</v>
      </c>
      <c r="G179" s="101" t="s">
        <v>88</v>
      </c>
      <c r="H179" s="67" t="s">
        <v>402</v>
      </c>
      <c r="I179" s="60"/>
      <c r="J179" s="61">
        <v>47.645620000000001</v>
      </c>
      <c r="K179" s="18">
        <v>48</v>
      </c>
      <c r="L179" s="47"/>
      <c r="M179" s="47"/>
      <c r="N179" s="184"/>
      <c r="O179" s="164"/>
      <c r="P179" s="194"/>
      <c r="Q179" s="194"/>
      <c r="R179" s="194"/>
      <c r="S179" s="194"/>
      <c r="T179" s="194"/>
      <c r="U179" s="194"/>
    </row>
    <row r="180" spans="1:21" s="41" customFormat="1" ht="172.5" customHeight="1" x14ac:dyDescent="0.25">
      <c r="A180" s="1" t="str">
        <f t="shared" si="7"/>
        <v>918</v>
      </c>
      <c r="B180" s="1" t="str">
        <f t="shared" si="8"/>
        <v>1 08</v>
      </c>
      <c r="C180" s="1" t="str">
        <f t="shared" si="9"/>
        <v>918 1 08</v>
      </c>
      <c r="D180" s="1"/>
      <c r="E180" s="1"/>
      <c r="F180" s="63" t="s">
        <v>396</v>
      </c>
      <c r="G180" s="101" t="s">
        <v>397</v>
      </c>
      <c r="H180" s="67" t="s">
        <v>347</v>
      </c>
      <c r="I180" s="60">
        <v>1400</v>
      </c>
      <c r="J180" s="61">
        <v>1341.258</v>
      </c>
      <c r="K180" s="18">
        <v>1400</v>
      </c>
      <c r="L180" s="47">
        <v>1500</v>
      </c>
      <c r="M180" s="47">
        <v>1500</v>
      </c>
      <c r="N180" s="184">
        <v>1700</v>
      </c>
      <c r="O180" s="164"/>
      <c r="P180" s="194"/>
      <c r="Q180" s="194"/>
      <c r="R180" s="194"/>
      <c r="S180" s="194"/>
      <c r="T180" s="194"/>
      <c r="U180" s="194"/>
    </row>
    <row r="181" spans="1:21" ht="56.25" customHeight="1" x14ac:dyDescent="0.25">
      <c r="A181" s="1" t="str">
        <f t="shared" si="7"/>
        <v>918</v>
      </c>
      <c r="B181" s="1" t="str">
        <f t="shared" si="8"/>
        <v>1 08</v>
      </c>
      <c r="C181" s="1" t="str">
        <f t="shared" si="9"/>
        <v>918 1 08</v>
      </c>
      <c r="F181" s="63" t="s">
        <v>785</v>
      </c>
      <c r="G181" s="101" t="s">
        <v>398</v>
      </c>
      <c r="H181" s="67" t="s">
        <v>347</v>
      </c>
      <c r="I181" s="60">
        <v>3</v>
      </c>
      <c r="J181" s="61"/>
      <c r="K181" s="18">
        <v>3</v>
      </c>
      <c r="L181" s="47">
        <v>3</v>
      </c>
      <c r="M181" s="47">
        <v>3</v>
      </c>
      <c r="N181" s="184">
        <v>3</v>
      </c>
      <c r="O181" s="164"/>
      <c r="P181" s="27"/>
      <c r="Q181" s="27"/>
      <c r="R181" s="27"/>
      <c r="S181" s="27"/>
      <c r="T181" s="27"/>
      <c r="U181" s="27"/>
    </row>
    <row r="182" spans="1:21" ht="41.25" customHeight="1" x14ac:dyDescent="0.25">
      <c r="A182" s="1" t="str">
        <f t="shared" si="7"/>
        <v>918</v>
      </c>
      <c r="B182" s="1" t="str">
        <f t="shared" si="8"/>
        <v>1 15</v>
      </c>
      <c r="C182" s="1" t="str">
        <f t="shared" si="9"/>
        <v>918 1 15</v>
      </c>
      <c r="F182" s="63" t="s">
        <v>348</v>
      </c>
      <c r="G182" s="101" t="s">
        <v>96</v>
      </c>
      <c r="H182" s="67" t="s">
        <v>347</v>
      </c>
      <c r="I182" s="60">
        <v>720</v>
      </c>
      <c r="J182" s="61">
        <v>657.62824000000001</v>
      </c>
      <c r="K182" s="18">
        <v>720</v>
      </c>
      <c r="L182" s="47">
        <v>800</v>
      </c>
      <c r="M182" s="47">
        <v>840</v>
      </c>
      <c r="N182" s="184">
        <v>880</v>
      </c>
      <c r="O182" s="164"/>
      <c r="P182" s="27"/>
      <c r="Q182" s="27"/>
      <c r="R182" s="27"/>
      <c r="S182" s="27"/>
      <c r="T182" s="27"/>
      <c r="U182" s="27"/>
    </row>
    <row r="183" spans="1:21" s="40" customFormat="1" ht="37.5" customHeight="1" x14ac:dyDescent="0.25">
      <c r="A183" s="1" t="str">
        <f t="shared" si="7"/>
        <v>918</v>
      </c>
      <c r="B183" s="1" t="str">
        <f t="shared" si="8"/>
        <v>1 16</v>
      </c>
      <c r="C183" s="1" t="str">
        <f t="shared" si="9"/>
        <v>918 1 16</v>
      </c>
      <c r="D183" s="1"/>
      <c r="E183" s="1"/>
      <c r="F183" s="63" t="s">
        <v>380</v>
      </c>
      <c r="G183" s="101" t="s">
        <v>369</v>
      </c>
      <c r="H183" s="67" t="s">
        <v>347</v>
      </c>
      <c r="I183" s="60">
        <v>46</v>
      </c>
      <c r="J183" s="61"/>
      <c r="K183" s="18">
        <v>46</v>
      </c>
      <c r="L183" s="47">
        <v>60</v>
      </c>
      <c r="M183" s="47">
        <v>60</v>
      </c>
      <c r="N183" s="184">
        <v>60</v>
      </c>
      <c r="O183" s="164"/>
      <c r="P183" s="195"/>
      <c r="Q183" s="195"/>
      <c r="R183" s="195"/>
      <c r="S183" s="195"/>
      <c r="T183" s="195"/>
      <c r="U183" s="195"/>
    </row>
    <row r="184" spans="1:21" ht="56.25" customHeight="1" x14ac:dyDescent="0.25">
      <c r="A184" s="1" t="str">
        <f t="shared" si="7"/>
        <v>918</v>
      </c>
      <c r="B184" s="1" t="str">
        <f t="shared" si="8"/>
        <v>1 16</v>
      </c>
      <c r="C184" s="1" t="str">
        <f t="shared" si="9"/>
        <v>918 1 16</v>
      </c>
      <c r="F184" s="63" t="s">
        <v>786</v>
      </c>
      <c r="G184" s="101" t="s">
        <v>736</v>
      </c>
      <c r="H184" s="67" t="s">
        <v>347</v>
      </c>
      <c r="I184" s="60"/>
      <c r="J184" s="61">
        <v>0.3</v>
      </c>
      <c r="K184" s="18"/>
      <c r="L184" s="47"/>
      <c r="M184" s="47"/>
      <c r="N184" s="184"/>
      <c r="O184" s="164"/>
      <c r="P184" s="27"/>
      <c r="Q184" s="27"/>
      <c r="R184" s="27"/>
      <c r="S184" s="27"/>
      <c r="T184" s="27"/>
      <c r="U184" s="27"/>
    </row>
    <row r="185" spans="1:21" ht="36" customHeight="1" x14ac:dyDescent="0.25">
      <c r="A185" s="1" t="str">
        <f t="shared" si="7"/>
        <v>918</v>
      </c>
      <c r="B185" s="1" t="str">
        <f t="shared" si="8"/>
        <v>1 17</v>
      </c>
      <c r="C185" s="1" t="str">
        <f t="shared" si="9"/>
        <v>918 1 17</v>
      </c>
      <c r="F185" s="63" t="s">
        <v>787</v>
      </c>
      <c r="G185" s="101" t="s">
        <v>630</v>
      </c>
      <c r="H185" s="67" t="s">
        <v>347</v>
      </c>
      <c r="I185" s="60"/>
      <c r="J185" s="61">
        <v>-10</v>
      </c>
      <c r="K185" s="18"/>
      <c r="L185" s="47"/>
      <c r="M185" s="47"/>
      <c r="N185" s="184"/>
      <c r="O185" s="164"/>
      <c r="P185" s="27"/>
      <c r="Q185" s="27"/>
      <c r="R185" s="27"/>
      <c r="S185" s="27"/>
      <c r="T185" s="27"/>
      <c r="U185" s="27"/>
    </row>
    <row r="186" spans="1:21" ht="41.25" customHeight="1" x14ac:dyDescent="0.25">
      <c r="A186" s="1" t="str">
        <f t="shared" si="7"/>
        <v>920</v>
      </c>
      <c r="B186" s="1" t="str">
        <f t="shared" si="8"/>
        <v>1 11</v>
      </c>
      <c r="C186" s="1" t="str">
        <f t="shared" si="9"/>
        <v>920 1 11</v>
      </c>
      <c r="F186" s="63" t="s">
        <v>788</v>
      </c>
      <c r="G186" s="101" t="s">
        <v>612</v>
      </c>
      <c r="H186" s="67" t="s">
        <v>110</v>
      </c>
      <c r="I186" s="60"/>
      <c r="J186" s="61">
        <v>239.77923000000001</v>
      </c>
      <c r="K186" s="18">
        <v>246</v>
      </c>
      <c r="L186" s="47"/>
      <c r="M186" s="47"/>
      <c r="N186" s="184"/>
      <c r="O186" s="164"/>
      <c r="P186" s="27"/>
      <c r="Q186" s="27"/>
      <c r="R186" s="27"/>
      <c r="S186" s="27"/>
      <c r="T186" s="27"/>
      <c r="U186" s="27"/>
    </row>
    <row r="187" spans="1:21" ht="43.5" customHeight="1" x14ac:dyDescent="0.25">
      <c r="A187" s="1" t="str">
        <f t="shared" si="7"/>
        <v>920</v>
      </c>
      <c r="B187" s="1" t="str">
        <f t="shared" si="8"/>
        <v>1 13</v>
      </c>
      <c r="C187" s="1" t="str">
        <f t="shared" si="9"/>
        <v>920 1 13</v>
      </c>
      <c r="F187" s="63" t="s">
        <v>255</v>
      </c>
      <c r="G187" s="101" t="s">
        <v>89</v>
      </c>
      <c r="H187" s="67" t="s">
        <v>110</v>
      </c>
      <c r="I187" s="60">
        <v>26023</v>
      </c>
      <c r="J187" s="61">
        <v>27545.556209999999</v>
      </c>
      <c r="K187" s="18">
        <v>28000</v>
      </c>
      <c r="L187" s="47">
        <v>16000</v>
      </c>
      <c r="M187" s="47">
        <v>16000</v>
      </c>
      <c r="N187" s="184">
        <v>16000</v>
      </c>
      <c r="O187" s="164"/>
      <c r="P187" s="27"/>
      <c r="Q187" s="27"/>
      <c r="R187" s="27"/>
      <c r="S187" s="27"/>
      <c r="T187" s="27"/>
      <c r="U187" s="27"/>
    </row>
    <row r="188" spans="1:21" ht="37.5" customHeight="1" x14ac:dyDescent="0.25">
      <c r="A188" s="1" t="str">
        <f t="shared" si="7"/>
        <v>920</v>
      </c>
      <c r="B188" s="1" t="str">
        <f t="shared" si="8"/>
        <v>1 16</v>
      </c>
      <c r="C188" s="1" t="str">
        <f t="shared" si="9"/>
        <v>920 1 16</v>
      </c>
      <c r="F188" s="63" t="s">
        <v>381</v>
      </c>
      <c r="G188" s="101" t="s">
        <v>375</v>
      </c>
      <c r="H188" s="67" t="s">
        <v>110</v>
      </c>
      <c r="I188" s="60">
        <v>364</v>
      </c>
      <c r="J188" s="61"/>
      <c r="K188" s="18">
        <v>54</v>
      </c>
      <c r="L188" s="47">
        <v>300</v>
      </c>
      <c r="M188" s="47">
        <v>310</v>
      </c>
      <c r="N188" s="184">
        <v>320</v>
      </c>
      <c r="O188" s="164"/>
      <c r="P188" s="27"/>
      <c r="Q188" s="27"/>
      <c r="R188" s="27"/>
      <c r="S188" s="27"/>
      <c r="T188" s="27"/>
      <c r="U188" s="27"/>
    </row>
    <row r="189" spans="1:21" ht="56.25" customHeight="1" x14ac:dyDescent="0.25">
      <c r="A189" s="1" t="str">
        <f t="shared" si="7"/>
        <v>920</v>
      </c>
      <c r="B189" s="1" t="str">
        <f t="shared" si="8"/>
        <v>1 16</v>
      </c>
      <c r="C189" s="1" t="str">
        <f t="shared" si="9"/>
        <v>920 1 16</v>
      </c>
      <c r="F189" s="63" t="s">
        <v>789</v>
      </c>
      <c r="G189" s="101" t="s">
        <v>628</v>
      </c>
      <c r="H189" s="67" t="s">
        <v>110</v>
      </c>
      <c r="I189" s="60"/>
      <c r="J189" s="61">
        <v>96.554550000000006</v>
      </c>
      <c r="K189" s="18">
        <v>110</v>
      </c>
      <c r="L189" s="47"/>
      <c r="M189" s="47"/>
      <c r="N189" s="184"/>
      <c r="O189" s="164"/>
      <c r="P189" s="27"/>
      <c r="Q189" s="27"/>
      <c r="R189" s="27"/>
      <c r="S189" s="27"/>
      <c r="T189" s="27"/>
      <c r="U189" s="27"/>
    </row>
    <row r="190" spans="1:21" ht="75" customHeight="1" x14ac:dyDescent="0.25">
      <c r="A190" s="1" t="str">
        <f t="shared" si="7"/>
        <v>920</v>
      </c>
      <c r="B190" s="1" t="str">
        <f t="shared" si="8"/>
        <v>1 16</v>
      </c>
      <c r="C190" s="1" t="str">
        <f t="shared" si="9"/>
        <v>920 1 16</v>
      </c>
      <c r="F190" s="63" t="s">
        <v>382</v>
      </c>
      <c r="G190" s="101" t="s">
        <v>369</v>
      </c>
      <c r="H190" s="67" t="s">
        <v>110</v>
      </c>
      <c r="I190" s="60"/>
      <c r="J190" s="61">
        <v>2.521E-2</v>
      </c>
      <c r="K190" s="18"/>
      <c r="L190" s="47"/>
      <c r="M190" s="47"/>
      <c r="N190" s="184"/>
      <c r="O190" s="164"/>
      <c r="P190" s="27"/>
      <c r="Q190" s="27"/>
      <c r="R190" s="27"/>
      <c r="S190" s="27"/>
      <c r="T190" s="27"/>
      <c r="U190" s="27"/>
    </row>
    <row r="191" spans="1:21" ht="131.25" customHeight="1" x14ac:dyDescent="0.25">
      <c r="A191" s="1" t="str">
        <f t="shared" si="7"/>
        <v>920</v>
      </c>
      <c r="B191" s="1" t="str">
        <f t="shared" si="8"/>
        <v>1 16</v>
      </c>
      <c r="C191" s="1" t="str">
        <f t="shared" si="9"/>
        <v>920 1 16</v>
      </c>
      <c r="F191" s="63" t="s">
        <v>790</v>
      </c>
      <c r="G191" s="101" t="s">
        <v>736</v>
      </c>
      <c r="H191" s="67" t="s">
        <v>110</v>
      </c>
      <c r="I191" s="60"/>
      <c r="J191" s="61">
        <v>167.18159</v>
      </c>
      <c r="K191" s="18">
        <v>200</v>
      </c>
      <c r="L191" s="47"/>
      <c r="M191" s="47"/>
      <c r="N191" s="184"/>
      <c r="O191" s="164"/>
      <c r="P191" s="27"/>
      <c r="Q191" s="27"/>
      <c r="R191" s="27"/>
      <c r="S191" s="27"/>
      <c r="T191" s="27"/>
      <c r="U191" s="27"/>
    </row>
    <row r="192" spans="1:21" ht="36" customHeight="1" x14ac:dyDescent="0.25">
      <c r="A192" s="1" t="str">
        <f t="shared" si="7"/>
        <v>920</v>
      </c>
      <c r="B192" s="1" t="str">
        <f t="shared" si="8"/>
        <v>1 17</v>
      </c>
      <c r="C192" s="1" t="str">
        <f t="shared" si="9"/>
        <v>920 1 17</v>
      </c>
      <c r="F192" s="63" t="s">
        <v>791</v>
      </c>
      <c r="G192" s="101" t="s">
        <v>630</v>
      </c>
      <c r="H192" s="67" t="s">
        <v>110</v>
      </c>
      <c r="I192" s="60"/>
      <c r="J192" s="61">
        <v>101.56195</v>
      </c>
      <c r="K192" s="18"/>
      <c r="L192" s="47"/>
      <c r="M192" s="47"/>
      <c r="N192" s="184"/>
      <c r="O192" s="164"/>
      <c r="P192" s="27"/>
      <c r="Q192" s="27"/>
      <c r="R192" s="27"/>
      <c r="S192" s="27"/>
      <c r="T192" s="27"/>
      <c r="U192" s="27"/>
    </row>
    <row r="193" spans="1:21" s="41" customFormat="1" ht="75" customHeight="1" x14ac:dyDescent="0.25">
      <c r="A193" s="1" t="str">
        <f t="shared" si="7"/>
        <v>921</v>
      </c>
      <c r="B193" s="1" t="str">
        <f t="shared" si="8"/>
        <v>1 16</v>
      </c>
      <c r="C193" s="1" t="str">
        <f t="shared" si="9"/>
        <v>921 1 16</v>
      </c>
      <c r="D193" s="1"/>
      <c r="E193" s="1"/>
      <c r="F193" s="63" t="s">
        <v>384</v>
      </c>
      <c r="G193" s="101" t="s">
        <v>375</v>
      </c>
      <c r="H193" s="67" t="s">
        <v>111</v>
      </c>
      <c r="I193" s="60">
        <v>504</v>
      </c>
      <c r="J193" s="61">
        <v>170.73434</v>
      </c>
      <c r="K193" s="18">
        <v>504</v>
      </c>
      <c r="L193" s="47">
        <v>504</v>
      </c>
      <c r="M193" s="47">
        <v>504</v>
      </c>
      <c r="N193" s="184">
        <v>504</v>
      </c>
      <c r="O193" s="164"/>
      <c r="P193" s="194"/>
      <c r="Q193" s="194"/>
      <c r="R193" s="194"/>
      <c r="S193" s="194"/>
      <c r="T193" s="194"/>
      <c r="U193" s="194"/>
    </row>
    <row r="194" spans="1:21" s="42" customFormat="1" ht="75" customHeight="1" x14ac:dyDescent="0.25">
      <c r="A194" s="1" t="str">
        <f t="shared" si="7"/>
        <v>921</v>
      </c>
      <c r="B194" s="1" t="str">
        <f t="shared" si="8"/>
        <v>1 16</v>
      </c>
      <c r="C194" s="1" t="str">
        <f t="shared" si="9"/>
        <v>921 1 16</v>
      </c>
      <c r="D194" s="1"/>
      <c r="E194" s="1"/>
      <c r="F194" s="63" t="s">
        <v>792</v>
      </c>
      <c r="G194" s="101" t="s">
        <v>369</v>
      </c>
      <c r="H194" s="67" t="s">
        <v>111</v>
      </c>
      <c r="I194" s="60">
        <v>250</v>
      </c>
      <c r="J194" s="61">
        <v>332.98917999999998</v>
      </c>
      <c r="K194" s="18">
        <v>350</v>
      </c>
      <c r="L194" s="47">
        <v>200</v>
      </c>
      <c r="M194" s="47">
        <v>200</v>
      </c>
      <c r="N194" s="184">
        <v>200</v>
      </c>
      <c r="O194" s="164"/>
      <c r="P194" s="196"/>
      <c r="Q194" s="196"/>
      <c r="R194" s="196"/>
      <c r="S194" s="196"/>
      <c r="T194" s="196"/>
      <c r="U194" s="196"/>
    </row>
    <row r="195" spans="1:21" s="42" customFormat="1" ht="93.75" customHeight="1" x14ac:dyDescent="0.25">
      <c r="A195" s="1" t="str">
        <f t="shared" si="7"/>
        <v>921</v>
      </c>
      <c r="B195" s="1" t="str">
        <f t="shared" si="8"/>
        <v>1 16</v>
      </c>
      <c r="C195" s="1" t="str">
        <f t="shared" si="9"/>
        <v>921 1 16</v>
      </c>
      <c r="D195" s="1"/>
      <c r="E195" s="1"/>
      <c r="F195" s="63" t="s">
        <v>385</v>
      </c>
      <c r="G195" s="101" t="s">
        <v>383</v>
      </c>
      <c r="H195" s="67" t="s">
        <v>111</v>
      </c>
      <c r="I195" s="60">
        <v>646</v>
      </c>
      <c r="J195" s="61">
        <v>186.98938000000001</v>
      </c>
      <c r="K195" s="18">
        <v>421</v>
      </c>
      <c r="L195" s="47">
        <v>766</v>
      </c>
      <c r="M195" s="47">
        <v>840</v>
      </c>
      <c r="N195" s="184">
        <v>917</v>
      </c>
      <c r="O195" s="164"/>
      <c r="P195" s="196"/>
      <c r="Q195" s="196"/>
      <c r="R195" s="196"/>
      <c r="S195" s="196"/>
      <c r="T195" s="196"/>
      <c r="U195" s="196"/>
    </row>
    <row r="196" spans="1:21" ht="56.25" customHeight="1" x14ac:dyDescent="0.25">
      <c r="A196" s="1" t="str">
        <f t="shared" si="7"/>
        <v>921</v>
      </c>
      <c r="B196" s="1" t="str">
        <f t="shared" si="8"/>
        <v>1 16</v>
      </c>
      <c r="C196" s="1" t="str">
        <f t="shared" si="9"/>
        <v>921 1 16</v>
      </c>
      <c r="F196" s="63" t="s">
        <v>793</v>
      </c>
      <c r="G196" s="101" t="s">
        <v>736</v>
      </c>
      <c r="H196" s="67" t="s">
        <v>111</v>
      </c>
      <c r="I196" s="60"/>
      <c r="J196" s="61">
        <v>100.85209999999999</v>
      </c>
      <c r="K196" s="18">
        <v>125</v>
      </c>
      <c r="L196" s="47"/>
      <c r="M196" s="47"/>
      <c r="N196" s="184"/>
      <c r="O196" s="164"/>
      <c r="P196" s="27"/>
      <c r="Q196" s="27"/>
      <c r="R196" s="27"/>
      <c r="S196" s="27"/>
      <c r="T196" s="27"/>
      <c r="U196" s="27"/>
    </row>
    <row r="197" spans="1:21" ht="75" customHeight="1" x14ac:dyDescent="0.25">
      <c r="A197" s="1" t="str">
        <f t="shared" si="7"/>
        <v>923</v>
      </c>
      <c r="B197" s="1" t="str">
        <f t="shared" si="8"/>
        <v>1 08</v>
      </c>
      <c r="C197" s="1" t="str">
        <f t="shared" si="9"/>
        <v>923 1 08</v>
      </c>
      <c r="F197" s="63" t="s">
        <v>268</v>
      </c>
      <c r="G197" s="101" t="s">
        <v>91</v>
      </c>
      <c r="H197" s="67" t="s">
        <v>271</v>
      </c>
      <c r="I197" s="60">
        <v>26</v>
      </c>
      <c r="J197" s="61">
        <v>76.5</v>
      </c>
      <c r="K197" s="18">
        <v>85</v>
      </c>
      <c r="L197" s="47">
        <v>75</v>
      </c>
      <c r="M197" s="47">
        <v>80</v>
      </c>
      <c r="N197" s="184">
        <v>85</v>
      </c>
      <c r="O197" s="164"/>
      <c r="P197" s="27"/>
      <c r="Q197" s="27"/>
      <c r="R197" s="27"/>
      <c r="S197" s="27"/>
      <c r="T197" s="27"/>
      <c r="U197" s="27"/>
    </row>
    <row r="198" spans="1:21" ht="56.25" customHeight="1" x14ac:dyDescent="0.25">
      <c r="A198" s="1" t="str">
        <f t="shared" si="7"/>
        <v>923</v>
      </c>
      <c r="B198" s="1" t="str">
        <f t="shared" si="8"/>
        <v>1 08</v>
      </c>
      <c r="C198" s="1" t="str">
        <f t="shared" si="9"/>
        <v>923 1 08</v>
      </c>
      <c r="F198" s="63" t="s">
        <v>269</v>
      </c>
      <c r="G198" s="101" t="s">
        <v>94</v>
      </c>
      <c r="H198" s="67" t="s">
        <v>271</v>
      </c>
      <c r="I198" s="60">
        <v>210</v>
      </c>
      <c r="J198" s="61">
        <v>108</v>
      </c>
      <c r="K198" s="18">
        <v>210</v>
      </c>
      <c r="L198" s="47">
        <v>945</v>
      </c>
      <c r="M198" s="47">
        <v>105</v>
      </c>
      <c r="N198" s="184">
        <v>855</v>
      </c>
      <c r="O198" s="164"/>
      <c r="P198" s="27"/>
      <c r="Q198" s="27"/>
      <c r="R198" s="27"/>
      <c r="S198" s="27"/>
      <c r="T198" s="27"/>
      <c r="U198" s="27"/>
    </row>
    <row r="199" spans="1:21" ht="93.75" customHeight="1" x14ac:dyDescent="0.25">
      <c r="A199" s="1" t="str">
        <f t="shared" si="7"/>
        <v>923</v>
      </c>
      <c r="B199" s="1" t="str">
        <f t="shared" si="8"/>
        <v>1 08</v>
      </c>
      <c r="C199" s="1" t="str">
        <f t="shared" si="9"/>
        <v>923 1 08</v>
      </c>
      <c r="F199" s="63" t="s">
        <v>270</v>
      </c>
      <c r="G199" s="101" t="s">
        <v>95</v>
      </c>
      <c r="H199" s="67" t="s">
        <v>271</v>
      </c>
      <c r="I199" s="60">
        <v>5</v>
      </c>
      <c r="J199" s="61">
        <v>17.5</v>
      </c>
      <c r="K199" s="18">
        <v>18</v>
      </c>
      <c r="L199" s="47">
        <v>15</v>
      </c>
      <c r="M199" s="47">
        <v>15</v>
      </c>
      <c r="N199" s="184">
        <v>15</v>
      </c>
      <c r="O199" s="164"/>
      <c r="P199" s="27"/>
      <c r="Q199" s="27"/>
      <c r="R199" s="27"/>
      <c r="S199" s="27"/>
      <c r="T199" s="27"/>
      <c r="U199" s="27"/>
    </row>
    <row r="200" spans="1:21" ht="75" customHeight="1" x14ac:dyDescent="0.25">
      <c r="A200" s="1" t="str">
        <f t="shared" si="7"/>
        <v>923</v>
      </c>
      <c r="B200" s="1" t="str">
        <f t="shared" si="8"/>
        <v>1 16</v>
      </c>
      <c r="C200" s="1" t="str">
        <f t="shared" si="9"/>
        <v>923 1 16</v>
      </c>
      <c r="F200" s="63" t="s">
        <v>794</v>
      </c>
      <c r="G200" s="101" t="s">
        <v>369</v>
      </c>
      <c r="H200" s="67" t="s">
        <v>271</v>
      </c>
      <c r="I200" s="60"/>
      <c r="J200" s="61">
        <v>3</v>
      </c>
      <c r="K200" s="18">
        <v>3</v>
      </c>
      <c r="L200" s="47">
        <v>1</v>
      </c>
      <c r="M200" s="47">
        <v>1</v>
      </c>
      <c r="N200" s="184">
        <v>1</v>
      </c>
      <c r="O200" s="164"/>
      <c r="P200" s="27"/>
      <c r="Q200" s="27"/>
      <c r="R200" s="27"/>
      <c r="S200" s="27"/>
      <c r="T200" s="27"/>
      <c r="U200" s="27"/>
    </row>
    <row r="201" spans="1:21" ht="37.5" customHeight="1" x14ac:dyDescent="0.25">
      <c r="A201" s="1" t="str">
        <f t="shared" si="7"/>
        <v>926</v>
      </c>
      <c r="B201" s="1" t="str">
        <f t="shared" si="8"/>
        <v>1 11</v>
      </c>
      <c r="C201" s="1" t="str">
        <f t="shared" si="9"/>
        <v>926 1 11</v>
      </c>
      <c r="F201" s="63" t="s">
        <v>256</v>
      </c>
      <c r="G201" s="101" t="s">
        <v>112</v>
      </c>
      <c r="H201" s="67" t="s">
        <v>113</v>
      </c>
      <c r="I201" s="60">
        <v>300</v>
      </c>
      <c r="J201" s="61">
        <v>300</v>
      </c>
      <c r="K201" s="18">
        <v>300</v>
      </c>
      <c r="L201" s="47">
        <v>300</v>
      </c>
      <c r="M201" s="47">
        <v>300</v>
      </c>
      <c r="N201" s="184">
        <v>300</v>
      </c>
      <c r="O201" s="164"/>
      <c r="P201" s="27"/>
      <c r="Q201" s="27"/>
      <c r="R201" s="27"/>
      <c r="S201" s="27"/>
      <c r="T201" s="27"/>
      <c r="U201" s="27"/>
    </row>
    <row r="202" spans="1:21" s="19" customFormat="1" ht="56.25" customHeight="1" x14ac:dyDescent="0.3">
      <c r="A202" s="1" t="str">
        <f t="shared" si="7"/>
        <v>926</v>
      </c>
      <c r="B202" s="1" t="str">
        <f t="shared" si="8"/>
        <v>1 11</v>
      </c>
      <c r="C202" s="1" t="str">
        <f t="shared" si="9"/>
        <v>926 1 11</v>
      </c>
      <c r="D202" s="1"/>
      <c r="E202" s="1"/>
      <c r="F202" s="63" t="s">
        <v>257</v>
      </c>
      <c r="G202" s="101" t="s">
        <v>114</v>
      </c>
      <c r="H202" s="67" t="s">
        <v>113</v>
      </c>
      <c r="I202" s="60">
        <v>161</v>
      </c>
      <c r="J202" s="61">
        <v>235.79830999999999</v>
      </c>
      <c r="K202" s="18">
        <v>250</v>
      </c>
      <c r="L202" s="47">
        <v>161</v>
      </c>
      <c r="M202" s="47">
        <v>161</v>
      </c>
      <c r="N202" s="184">
        <v>161</v>
      </c>
      <c r="O202" s="164"/>
      <c r="P202" s="197"/>
      <c r="Q202" s="197"/>
      <c r="R202" s="197"/>
      <c r="S202" s="197"/>
      <c r="T202" s="197"/>
      <c r="U202" s="197"/>
    </row>
    <row r="203" spans="1:21" s="20" customFormat="1" ht="80.25" customHeight="1" x14ac:dyDescent="0.3">
      <c r="A203" s="1" t="str">
        <f t="shared" si="7"/>
        <v>926</v>
      </c>
      <c r="B203" s="1" t="str">
        <f t="shared" si="8"/>
        <v>1 11</v>
      </c>
      <c r="C203" s="1" t="str">
        <f t="shared" si="9"/>
        <v>926 1 11</v>
      </c>
      <c r="D203" s="1"/>
      <c r="E203" s="1"/>
      <c r="F203" s="63" t="s">
        <v>258</v>
      </c>
      <c r="G203" s="101" t="s">
        <v>115</v>
      </c>
      <c r="H203" s="67" t="s">
        <v>113</v>
      </c>
      <c r="I203" s="60">
        <v>1810</v>
      </c>
      <c r="J203" s="61">
        <v>1450.5172</v>
      </c>
      <c r="K203" s="18">
        <v>1810</v>
      </c>
      <c r="L203" s="47">
        <v>2046</v>
      </c>
      <c r="M203" s="47">
        <v>2128</v>
      </c>
      <c r="N203" s="184">
        <v>2213</v>
      </c>
      <c r="O203" s="164"/>
      <c r="P203" s="198">
        <f t="shared" ref="P203:U203" si="10">P204+P228+P298+P322+P341</f>
        <v>39067980.540000007</v>
      </c>
      <c r="Q203" s="198">
        <f t="shared" si="10"/>
        <v>27555306.399830002</v>
      </c>
      <c r="R203" s="198">
        <f t="shared" si="10"/>
        <v>39057980.540000007</v>
      </c>
      <c r="S203" s="198">
        <f t="shared" si="10"/>
        <v>10538768.199999999</v>
      </c>
      <c r="T203" s="198">
        <f t="shared" si="10"/>
        <v>10827514.399999999</v>
      </c>
      <c r="U203" s="198">
        <f t="shared" si="10"/>
        <v>11046060.800000001</v>
      </c>
    </row>
    <row r="204" spans="1:21" s="43" customFormat="1" ht="41.25" customHeight="1" x14ac:dyDescent="0.3">
      <c r="A204" s="1" t="str">
        <f t="shared" si="7"/>
        <v>926</v>
      </c>
      <c r="B204" s="1" t="str">
        <f t="shared" si="8"/>
        <v>1 11</v>
      </c>
      <c r="C204" s="1" t="str">
        <f t="shared" si="9"/>
        <v>926 1 11</v>
      </c>
      <c r="D204" s="1"/>
      <c r="E204" s="1"/>
      <c r="F204" s="63" t="s">
        <v>259</v>
      </c>
      <c r="G204" s="101" t="s">
        <v>116</v>
      </c>
      <c r="H204" s="67" t="s">
        <v>113</v>
      </c>
      <c r="I204" s="60">
        <v>981</v>
      </c>
      <c r="J204" s="61">
        <v>973.19979999999998</v>
      </c>
      <c r="K204" s="97">
        <v>981</v>
      </c>
      <c r="L204" s="47">
        <v>1895</v>
      </c>
      <c r="M204" s="47">
        <v>1971</v>
      </c>
      <c r="N204" s="184">
        <v>2050</v>
      </c>
      <c r="O204" s="164"/>
      <c r="P204" s="199">
        <f t="shared" ref="P204:U204" si="11">SUM(I221:I227)</f>
        <v>20200114.300000001</v>
      </c>
      <c r="Q204" s="199">
        <f t="shared" si="11"/>
        <v>15394879.899999999</v>
      </c>
      <c r="R204" s="199">
        <f t="shared" si="11"/>
        <v>20200114.300000001</v>
      </c>
      <c r="S204" s="199">
        <f t="shared" si="11"/>
        <v>0</v>
      </c>
      <c r="T204" s="199">
        <f t="shared" si="11"/>
        <v>0</v>
      </c>
      <c r="U204" s="199">
        <f t="shared" si="11"/>
        <v>0</v>
      </c>
    </row>
    <row r="205" spans="1:21" s="43" customFormat="1" ht="56.25" customHeight="1" x14ac:dyDescent="0.3">
      <c r="A205" s="1"/>
      <c r="B205" s="1"/>
      <c r="C205" s="1"/>
      <c r="D205" s="1"/>
      <c r="E205" s="1"/>
      <c r="F205" s="63" t="s">
        <v>260</v>
      </c>
      <c r="G205" s="101" t="s">
        <v>117</v>
      </c>
      <c r="H205" s="67" t="s">
        <v>113</v>
      </c>
      <c r="I205" s="60">
        <v>58</v>
      </c>
      <c r="J205" s="61">
        <v>60.6</v>
      </c>
      <c r="K205" s="97">
        <v>64</v>
      </c>
      <c r="L205" s="47">
        <v>58</v>
      </c>
      <c r="M205" s="47">
        <v>25</v>
      </c>
      <c r="N205" s="184">
        <v>25</v>
      </c>
      <c r="O205" s="164"/>
      <c r="P205" s="199"/>
      <c r="Q205" s="199"/>
      <c r="R205" s="199"/>
      <c r="S205" s="199"/>
      <c r="T205" s="199"/>
      <c r="U205" s="199"/>
    </row>
    <row r="206" spans="1:21" s="43" customFormat="1" ht="56.25" customHeight="1" x14ac:dyDescent="0.3">
      <c r="A206" s="1"/>
      <c r="B206" s="1"/>
      <c r="C206" s="1"/>
      <c r="D206" s="1"/>
      <c r="E206" s="1"/>
      <c r="F206" s="63" t="s">
        <v>261</v>
      </c>
      <c r="G206" s="101" t="s">
        <v>118</v>
      </c>
      <c r="H206" s="67" t="s">
        <v>113</v>
      </c>
      <c r="I206" s="60"/>
      <c r="J206" s="61"/>
      <c r="K206" s="97"/>
      <c r="L206" s="47"/>
      <c r="M206" s="47"/>
      <c r="N206" s="184"/>
      <c r="O206" s="164"/>
      <c r="P206" s="199"/>
      <c r="Q206" s="199"/>
      <c r="R206" s="199"/>
      <c r="S206" s="199"/>
      <c r="T206" s="199"/>
      <c r="U206" s="199"/>
    </row>
    <row r="207" spans="1:21" s="43" customFormat="1" ht="45" customHeight="1" x14ac:dyDescent="0.3">
      <c r="A207" s="1"/>
      <c r="B207" s="1"/>
      <c r="C207" s="1"/>
      <c r="D207" s="1"/>
      <c r="E207" s="1"/>
      <c r="F207" s="63" t="s">
        <v>262</v>
      </c>
      <c r="G207" s="101" t="s">
        <v>93</v>
      </c>
      <c r="H207" s="67" t="s">
        <v>403</v>
      </c>
      <c r="I207" s="60">
        <v>15</v>
      </c>
      <c r="J207" s="61">
        <v>20</v>
      </c>
      <c r="K207" s="97">
        <v>30</v>
      </c>
      <c r="L207" s="47">
        <v>15</v>
      </c>
      <c r="M207" s="47">
        <v>15</v>
      </c>
      <c r="N207" s="184">
        <v>20</v>
      </c>
      <c r="O207" s="164"/>
      <c r="P207" s="199"/>
      <c r="Q207" s="199"/>
      <c r="R207" s="199"/>
      <c r="S207" s="199"/>
      <c r="T207" s="199"/>
      <c r="U207" s="199"/>
    </row>
    <row r="208" spans="1:21" s="43" customFormat="1" ht="56.25" customHeight="1" x14ac:dyDescent="0.3">
      <c r="A208" s="1"/>
      <c r="B208" s="1"/>
      <c r="C208" s="1"/>
      <c r="D208" s="1"/>
      <c r="E208" s="1"/>
      <c r="F208" s="63" t="s">
        <v>795</v>
      </c>
      <c r="G208" s="101" t="s">
        <v>614</v>
      </c>
      <c r="H208" s="67" t="s">
        <v>796</v>
      </c>
      <c r="I208" s="60"/>
      <c r="J208" s="61">
        <v>114.95</v>
      </c>
      <c r="K208" s="97">
        <v>130</v>
      </c>
      <c r="L208" s="47">
        <v>38</v>
      </c>
      <c r="M208" s="47">
        <v>39</v>
      </c>
      <c r="N208" s="184">
        <v>40</v>
      </c>
      <c r="O208" s="164"/>
      <c r="P208" s="199"/>
      <c r="Q208" s="199"/>
      <c r="R208" s="199"/>
      <c r="S208" s="199"/>
      <c r="T208" s="199"/>
      <c r="U208" s="199"/>
    </row>
    <row r="209" spans="1:21" s="43" customFormat="1" ht="56.25" customHeight="1" x14ac:dyDescent="0.3">
      <c r="A209" s="1"/>
      <c r="B209" s="1"/>
      <c r="C209" s="1"/>
      <c r="D209" s="1"/>
      <c r="E209" s="1"/>
      <c r="F209" s="63" t="s">
        <v>797</v>
      </c>
      <c r="G209" s="101" t="s">
        <v>615</v>
      </c>
      <c r="H209" s="67" t="s">
        <v>796</v>
      </c>
      <c r="I209" s="60"/>
      <c r="J209" s="61">
        <v>62.258400000000002</v>
      </c>
      <c r="K209" s="97">
        <v>75</v>
      </c>
      <c r="L209" s="47">
        <v>135</v>
      </c>
      <c r="M209" s="47">
        <v>139</v>
      </c>
      <c r="N209" s="184">
        <v>143</v>
      </c>
      <c r="O209" s="164"/>
      <c r="P209" s="199"/>
      <c r="Q209" s="199"/>
      <c r="R209" s="199"/>
      <c r="S209" s="199"/>
      <c r="T209" s="199"/>
      <c r="U209" s="199"/>
    </row>
    <row r="210" spans="1:21" s="43" customFormat="1" ht="56.25" customHeight="1" x14ac:dyDescent="0.3">
      <c r="A210" s="1"/>
      <c r="B210" s="1"/>
      <c r="C210" s="1"/>
      <c r="D210" s="1"/>
      <c r="E210" s="1"/>
      <c r="F210" s="63" t="s">
        <v>798</v>
      </c>
      <c r="G210" s="101" t="s">
        <v>617</v>
      </c>
      <c r="H210" s="67" t="s">
        <v>796</v>
      </c>
      <c r="I210" s="60"/>
      <c r="J210" s="61">
        <v>18.876550000000002</v>
      </c>
      <c r="K210" s="97">
        <v>30</v>
      </c>
      <c r="L210" s="47">
        <v>322</v>
      </c>
      <c r="M210" s="47">
        <v>332</v>
      </c>
      <c r="N210" s="184">
        <v>342</v>
      </c>
      <c r="O210" s="164"/>
      <c r="P210" s="199"/>
      <c r="Q210" s="199"/>
      <c r="R210" s="199"/>
      <c r="S210" s="199"/>
      <c r="T210" s="199"/>
      <c r="U210" s="199"/>
    </row>
    <row r="211" spans="1:21" s="43" customFormat="1" ht="56.25" customHeight="1" x14ac:dyDescent="0.3">
      <c r="A211" s="1"/>
      <c r="B211" s="1"/>
      <c r="C211" s="1"/>
      <c r="D211" s="1"/>
      <c r="E211" s="1"/>
      <c r="F211" s="63" t="s">
        <v>799</v>
      </c>
      <c r="G211" s="101" t="s">
        <v>619</v>
      </c>
      <c r="H211" s="67" t="s">
        <v>796</v>
      </c>
      <c r="I211" s="60"/>
      <c r="J211" s="61">
        <v>36</v>
      </c>
      <c r="K211" s="97">
        <v>36</v>
      </c>
      <c r="L211" s="47">
        <v>4</v>
      </c>
      <c r="M211" s="47">
        <v>4</v>
      </c>
      <c r="N211" s="184">
        <v>4</v>
      </c>
      <c r="O211" s="164"/>
      <c r="P211" s="199"/>
      <c r="Q211" s="199"/>
      <c r="R211" s="199"/>
      <c r="S211" s="199"/>
      <c r="T211" s="199"/>
      <c r="U211" s="199"/>
    </row>
    <row r="212" spans="1:21" s="43" customFormat="1" ht="56.25" customHeight="1" x14ac:dyDescent="0.3">
      <c r="A212" s="1"/>
      <c r="B212" s="1"/>
      <c r="C212" s="1"/>
      <c r="D212" s="1"/>
      <c r="E212" s="1"/>
      <c r="F212" s="63" t="s">
        <v>800</v>
      </c>
      <c r="G212" s="101" t="s">
        <v>620</v>
      </c>
      <c r="H212" s="67" t="s">
        <v>796</v>
      </c>
      <c r="I212" s="60"/>
      <c r="J212" s="61">
        <v>5</v>
      </c>
      <c r="K212" s="97">
        <v>5</v>
      </c>
      <c r="L212" s="47">
        <v>3</v>
      </c>
      <c r="M212" s="47">
        <v>3</v>
      </c>
      <c r="N212" s="184">
        <v>3</v>
      </c>
      <c r="O212" s="164"/>
      <c r="P212" s="199"/>
      <c r="Q212" s="199"/>
      <c r="R212" s="199"/>
      <c r="S212" s="199"/>
      <c r="T212" s="199"/>
      <c r="U212" s="199"/>
    </row>
    <row r="213" spans="1:21" s="43" customFormat="1" ht="56.25" customHeight="1" x14ac:dyDescent="0.3">
      <c r="A213" s="1"/>
      <c r="B213" s="1"/>
      <c r="C213" s="1"/>
      <c r="D213" s="1"/>
      <c r="E213" s="1"/>
      <c r="F213" s="63" t="s">
        <v>801</v>
      </c>
      <c r="G213" s="101" t="s">
        <v>621</v>
      </c>
      <c r="H213" s="67" t="s">
        <v>796</v>
      </c>
      <c r="I213" s="60"/>
      <c r="J213" s="61">
        <v>3.5</v>
      </c>
      <c r="K213" s="97">
        <v>4</v>
      </c>
      <c r="L213" s="47">
        <v>4</v>
      </c>
      <c r="M213" s="47">
        <v>4</v>
      </c>
      <c r="N213" s="184">
        <v>4</v>
      </c>
      <c r="O213" s="164"/>
      <c r="P213" s="199"/>
      <c r="Q213" s="199"/>
      <c r="R213" s="199"/>
      <c r="S213" s="199"/>
      <c r="T213" s="199"/>
      <c r="U213" s="199"/>
    </row>
    <row r="214" spans="1:21" s="43" customFormat="1" ht="56.25" customHeight="1" x14ac:dyDescent="0.3">
      <c r="A214" s="1"/>
      <c r="B214" s="1"/>
      <c r="C214" s="1"/>
      <c r="D214" s="1"/>
      <c r="E214" s="1"/>
      <c r="F214" s="63" t="s">
        <v>802</v>
      </c>
      <c r="G214" s="101" t="s">
        <v>622</v>
      </c>
      <c r="H214" s="67" t="s">
        <v>796</v>
      </c>
      <c r="I214" s="60"/>
      <c r="J214" s="61">
        <v>0.59355000000000002</v>
      </c>
      <c r="K214" s="97">
        <v>1</v>
      </c>
      <c r="L214" s="47">
        <v>7</v>
      </c>
      <c r="M214" s="47">
        <v>7</v>
      </c>
      <c r="N214" s="184">
        <v>8</v>
      </c>
      <c r="O214" s="164"/>
      <c r="P214" s="199"/>
      <c r="Q214" s="199"/>
      <c r="R214" s="199"/>
      <c r="S214" s="199"/>
      <c r="T214" s="199"/>
      <c r="U214" s="199"/>
    </row>
    <row r="215" spans="1:21" s="43" customFormat="1" ht="56.25" customHeight="1" x14ac:dyDescent="0.3">
      <c r="A215" s="1"/>
      <c r="B215" s="1"/>
      <c r="C215" s="1"/>
      <c r="D215" s="1"/>
      <c r="E215" s="1"/>
      <c r="F215" s="63" t="s">
        <v>803</v>
      </c>
      <c r="G215" s="101" t="s">
        <v>623</v>
      </c>
      <c r="H215" s="67" t="s">
        <v>796</v>
      </c>
      <c r="I215" s="60"/>
      <c r="J215" s="61">
        <v>330.24151999999998</v>
      </c>
      <c r="K215" s="97">
        <v>550</v>
      </c>
      <c r="L215" s="47">
        <v>1018</v>
      </c>
      <c r="M215" s="47">
        <v>1058</v>
      </c>
      <c r="N215" s="184">
        <v>1106</v>
      </c>
      <c r="O215" s="164"/>
      <c r="P215" s="199"/>
      <c r="Q215" s="199"/>
      <c r="R215" s="199"/>
      <c r="S215" s="199"/>
      <c r="T215" s="199"/>
      <c r="U215" s="199"/>
    </row>
    <row r="216" spans="1:21" s="43" customFormat="1" ht="56.25" customHeight="1" x14ac:dyDescent="0.3">
      <c r="A216" s="1"/>
      <c r="B216" s="1"/>
      <c r="C216" s="1"/>
      <c r="D216" s="1"/>
      <c r="E216" s="1"/>
      <c r="F216" s="63" t="s">
        <v>804</v>
      </c>
      <c r="G216" s="101" t="s">
        <v>624</v>
      </c>
      <c r="H216" s="67" t="s">
        <v>796</v>
      </c>
      <c r="I216" s="60"/>
      <c r="J216" s="61">
        <v>132.14044999999999</v>
      </c>
      <c r="K216" s="97">
        <v>160</v>
      </c>
      <c r="L216" s="47">
        <v>16</v>
      </c>
      <c r="M216" s="47">
        <v>16</v>
      </c>
      <c r="N216" s="184">
        <v>17</v>
      </c>
      <c r="O216" s="164"/>
      <c r="P216" s="199"/>
      <c r="Q216" s="199"/>
      <c r="R216" s="199"/>
      <c r="S216" s="199"/>
      <c r="T216" s="199"/>
      <c r="U216" s="199"/>
    </row>
    <row r="217" spans="1:21" s="43" customFormat="1" ht="56.25" customHeight="1" x14ac:dyDescent="0.3">
      <c r="A217" s="1"/>
      <c r="B217" s="1"/>
      <c r="C217" s="1"/>
      <c r="D217" s="1"/>
      <c r="E217" s="1"/>
      <c r="F217" s="63" t="s">
        <v>805</v>
      </c>
      <c r="G217" s="101" t="s">
        <v>625</v>
      </c>
      <c r="H217" s="67" t="s">
        <v>796</v>
      </c>
      <c r="I217" s="60"/>
      <c r="J217" s="61">
        <v>3.0074700000000001</v>
      </c>
      <c r="K217" s="97">
        <v>3</v>
      </c>
      <c r="L217" s="47">
        <v>38</v>
      </c>
      <c r="M217" s="47">
        <v>39</v>
      </c>
      <c r="N217" s="184">
        <v>40</v>
      </c>
      <c r="O217" s="164"/>
      <c r="P217" s="199"/>
      <c r="Q217" s="199"/>
      <c r="R217" s="199"/>
      <c r="S217" s="199"/>
      <c r="T217" s="199"/>
      <c r="U217" s="199"/>
    </row>
    <row r="218" spans="1:21" s="43" customFormat="1" ht="56.25" customHeight="1" x14ac:dyDescent="0.3">
      <c r="A218" s="1"/>
      <c r="B218" s="1"/>
      <c r="C218" s="1"/>
      <c r="D218" s="1"/>
      <c r="E218" s="1"/>
      <c r="F218" s="63" t="s">
        <v>806</v>
      </c>
      <c r="G218" s="101" t="s">
        <v>626</v>
      </c>
      <c r="H218" s="67" t="s">
        <v>796</v>
      </c>
      <c r="I218" s="60"/>
      <c r="J218" s="61">
        <v>345.10593999999998</v>
      </c>
      <c r="K218" s="97">
        <v>380</v>
      </c>
      <c r="L218" s="47">
        <v>550</v>
      </c>
      <c r="M218" s="47">
        <v>567</v>
      </c>
      <c r="N218" s="184">
        <v>584</v>
      </c>
      <c r="O218" s="164"/>
      <c r="P218" s="199"/>
      <c r="Q218" s="199"/>
      <c r="R218" s="199"/>
      <c r="S218" s="199"/>
      <c r="T218" s="199"/>
      <c r="U218" s="199"/>
    </row>
    <row r="219" spans="1:21" s="43" customFormat="1" ht="56.25" customHeight="1" x14ac:dyDescent="0.3">
      <c r="A219" s="1"/>
      <c r="B219" s="1"/>
      <c r="C219" s="1"/>
      <c r="D219" s="1"/>
      <c r="E219" s="1"/>
      <c r="F219" s="63" t="s">
        <v>807</v>
      </c>
      <c r="G219" s="101" t="s">
        <v>627</v>
      </c>
      <c r="H219" s="67" t="s">
        <v>796</v>
      </c>
      <c r="I219" s="60"/>
      <c r="J219" s="61">
        <v>206.49655000000001</v>
      </c>
      <c r="K219" s="97">
        <v>223</v>
      </c>
      <c r="L219" s="47">
        <v>125</v>
      </c>
      <c r="M219" s="47">
        <v>129</v>
      </c>
      <c r="N219" s="184">
        <v>133</v>
      </c>
      <c r="O219" s="164"/>
      <c r="P219" s="199"/>
      <c r="Q219" s="199"/>
      <c r="R219" s="199"/>
      <c r="S219" s="199"/>
      <c r="T219" s="199"/>
      <c r="U219" s="199"/>
    </row>
    <row r="220" spans="1:21" s="43" customFormat="1" ht="56.25" customHeight="1" x14ac:dyDescent="0.3">
      <c r="A220" s="1"/>
      <c r="B220" s="1"/>
      <c r="C220" s="1"/>
      <c r="D220" s="1"/>
      <c r="E220" s="1"/>
      <c r="F220" s="63" t="s">
        <v>808</v>
      </c>
      <c r="G220" s="101" t="s">
        <v>628</v>
      </c>
      <c r="H220" s="67" t="s">
        <v>809</v>
      </c>
      <c r="I220" s="60"/>
      <c r="J220" s="61">
        <v>1E-3</v>
      </c>
      <c r="K220" s="96"/>
      <c r="L220" s="47"/>
      <c r="M220" s="47"/>
      <c r="N220" s="184"/>
      <c r="O220" s="164"/>
      <c r="P220" s="199"/>
      <c r="Q220" s="199"/>
      <c r="R220" s="199"/>
      <c r="S220" s="199"/>
      <c r="T220" s="199"/>
      <c r="U220" s="199"/>
    </row>
    <row r="221" spans="1:21" s="83" customFormat="1" ht="37.5" customHeight="1" x14ac:dyDescent="0.3">
      <c r="A221" s="79" t="str">
        <f t="shared" ref="A221:A290" si="12">LEFT(C221,3)</f>
        <v>920</v>
      </c>
      <c r="B221" s="79" t="str">
        <f t="shared" ref="B221:B290" si="13">RIGHT(C221,4)</f>
        <v>2 02</v>
      </c>
      <c r="C221" s="79" t="str">
        <f t="shared" ref="C221:C290" si="14">LEFT(F221,8)</f>
        <v>920 2 02</v>
      </c>
      <c r="D221" s="79" t="str">
        <f>RIGHT(E221,2)</f>
        <v>15</v>
      </c>
      <c r="E221" s="79" t="str">
        <f>LEFT(F221,11)</f>
        <v>920 2 02 15</v>
      </c>
      <c r="F221" s="80" t="s">
        <v>464</v>
      </c>
      <c r="G221" s="81" t="s">
        <v>131</v>
      </c>
      <c r="H221" s="82" t="s">
        <v>110</v>
      </c>
      <c r="I221" s="108">
        <v>18625857.600000001</v>
      </c>
      <c r="J221" s="109">
        <v>13969800</v>
      </c>
      <c r="K221" s="88">
        <f>I221</f>
        <v>18625857.600000001</v>
      </c>
      <c r="L221" s="88">
        <v>0</v>
      </c>
      <c r="M221" s="86">
        <v>0</v>
      </c>
      <c r="N221" s="86">
        <v>0</v>
      </c>
      <c r="O221" s="188" t="s">
        <v>812</v>
      </c>
      <c r="P221" s="189">
        <f t="shared" ref="P221:U221" si="15">SUM(I221:I374)</f>
        <v>39067980.540000007</v>
      </c>
      <c r="Q221" s="189">
        <f t="shared" si="15"/>
        <v>27559331.199649993</v>
      </c>
      <c r="R221" s="189">
        <f t="shared" si="15"/>
        <v>39057980.540000007</v>
      </c>
      <c r="S221" s="189">
        <f t="shared" si="15"/>
        <v>10538768.200000001</v>
      </c>
      <c r="T221" s="189">
        <f t="shared" si="15"/>
        <v>10827514.399999999</v>
      </c>
      <c r="U221" s="189">
        <f t="shared" si="15"/>
        <v>11046060.800000001</v>
      </c>
    </row>
    <row r="222" spans="1:21" s="19" customFormat="1" ht="37.5" customHeight="1" x14ac:dyDescent="0.3">
      <c r="A222" s="1" t="str">
        <f t="shared" si="12"/>
        <v>920</v>
      </c>
      <c r="B222" s="1" t="str">
        <f t="shared" si="13"/>
        <v>2 02</v>
      </c>
      <c r="C222" s="1" t="str">
        <f t="shared" si="14"/>
        <v>920 2 02</v>
      </c>
      <c r="D222" s="1" t="str">
        <f t="shared" ref="D222:D290" si="16">RIGHT(E222,2)</f>
        <v>15</v>
      </c>
      <c r="E222" s="1" t="str">
        <f t="shared" ref="E222:E290" si="17">LEFT(F222,11)</f>
        <v>920 2 02 15</v>
      </c>
      <c r="F222" s="65" t="s">
        <v>465</v>
      </c>
      <c r="G222" s="66" t="s">
        <v>282</v>
      </c>
      <c r="H222" s="67" t="s">
        <v>110</v>
      </c>
      <c r="I222" s="60">
        <v>40000</v>
      </c>
      <c r="J222" s="90">
        <v>235477.2</v>
      </c>
      <c r="K222" s="18">
        <f t="shared" ref="K222:K290" si="18">I222</f>
        <v>40000</v>
      </c>
      <c r="L222" s="51">
        <v>0</v>
      </c>
      <c r="M222" s="51">
        <v>0</v>
      </c>
      <c r="N222" s="51">
        <v>0</v>
      </c>
      <c r="O222" s="51" t="s">
        <v>813</v>
      </c>
      <c r="P222" s="179">
        <f>SUM(I221:I227)</f>
        <v>20200114.300000001</v>
      </c>
      <c r="Q222" s="179">
        <f t="shared" ref="Q222:U222" si="19">SUM(J221:J227)</f>
        <v>15394879.899999999</v>
      </c>
      <c r="R222" s="179">
        <f t="shared" si="19"/>
        <v>20200114.300000001</v>
      </c>
      <c r="S222" s="179">
        <f t="shared" si="19"/>
        <v>0</v>
      </c>
      <c r="T222" s="179">
        <f t="shared" si="19"/>
        <v>0</v>
      </c>
      <c r="U222" s="179">
        <f t="shared" si="19"/>
        <v>0</v>
      </c>
    </row>
    <row r="223" spans="1:21" s="19" customFormat="1" ht="56.25" customHeight="1" x14ac:dyDescent="0.3">
      <c r="A223" s="1" t="str">
        <f t="shared" si="12"/>
        <v>920</v>
      </c>
      <c r="B223" s="1" t="str">
        <f t="shared" si="13"/>
        <v>2 02</v>
      </c>
      <c r="C223" s="1" t="str">
        <f t="shared" si="14"/>
        <v>920 2 02</v>
      </c>
      <c r="D223" s="1" t="str">
        <f t="shared" si="16"/>
        <v>15</v>
      </c>
      <c r="E223" s="1" t="str">
        <f t="shared" si="17"/>
        <v>920 2 02 15</v>
      </c>
      <c r="F223" s="65" t="s">
        <v>466</v>
      </c>
      <c r="G223" s="66" t="s">
        <v>283</v>
      </c>
      <c r="H223" s="67" t="s">
        <v>110</v>
      </c>
      <c r="I223" s="60">
        <v>1378610</v>
      </c>
      <c r="J223" s="90">
        <v>1033956</v>
      </c>
      <c r="K223" s="18">
        <f t="shared" si="18"/>
        <v>1378610</v>
      </c>
      <c r="L223" s="52">
        <v>0</v>
      </c>
      <c r="M223" s="50">
        <v>0</v>
      </c>
      <c r="N223" s="50">
        <v>0</v>
      </c>
      <c r="O223" s="167"/>
    </row>
    <row r="224" spans="1:21" s="19" customFormat="1" ht="56.25" customHeight="1" x14ac:dyDescent="0.3">
      <c r="A224" s="1" t="str">
        <f t="shared" si="12"/>
        <v>920</v>
      </c>
      <c r="B224" s="1" t="str">
        <f t="shared" si="13"/>
        <v>2 02</v>
      </c>
      <c r="C224" s="1" t="str">
        <f t="shared" si="14"/>
        <v>920 2 02</v>
      </c>
      <c r="D224" s="1" t="str">
        <f t="shared" si="16"/>
        <v>15</v>
      </c>
      <c r="E224" s="1" t="str">
        <f t="shared" si="17"/>
        <v>920 2 02 15</v>
      </c>
      <c r="F224" s="65" t="s">
        <v>467</v>
      </c>
      <c r="G224" s="66" t="s">
        <v>284</v>
      </c>
      <c r="H224" s="67" t="s">
        <v>110</v>
      </c>
      <c r="I224" s="60">
        <v>0</v>
      </c>
      <c r="J224" s="90">
        <v>0</v>
      </c>
      <c r="K224" s="18">
        <f t="shared" si="18"/>
        <v>0</v>
      </c>
      <c r="L224" s="50">
        <v>0</v>
      </c>
      <c r="M224" s="50">
        <v>0</v>
      </c>
      <c r="N224" s="50">
        <v>0</v>
      </c>
      <c r="O224" s="167"/>
    </row>
    <row r="225" spans="1:21" s="19" customFormat="1" ht="75" customHeight="1" x14ac:dyDescent="0.3">
      <c r="A225" s="1"/>
      <c r="B225" s="1"/>
      <c r="C225" s="1"/>
      <c r="D225" s="1"/>
      <c r="E225" s="1"/>
      <c r="F225" s="65" t="s">
        <v>674</v>
      </c>
      <c r="G225" s="66" t="s">
        <v>631</v>
      </c>
      <c r="H225" s="67" t="s">
        <v>110</v>
      </c>
      <c r="I225" s="60">
        <v>131200</v>
      </c>
      <c r="J225" s="60">
        <v>131200</v>
      </c>
      <c r="K225" s="18">
        <f t="shared" si="18"/>
        <v>131200</v>
      </c>
      <c r="L225" s="105">
        <v>0</v>
      </c>
      <c r="M225" s="105">
        <v>0</v>
      </c>
      <c r="N225" s="105">
        <v>0</v>
      </c>
      <c r="O225" s="168"/>
    </row>
    <row r="226" spans="1:21" s="19" customFormat="1" ht="93.75" customHeight="1" x14ac:dyDescent="0.3">
      <c r="A226" s="1"/>
      <c r="B226" s="1"/>
      <c r="C226" s="1"/>
      <c r="D226" s="1"/>
      <c r="E226" s="1"/>
      <c r="F226" s="65" t="s">
        <v>675</v>
      </c>
      <c r="G226" s="66" t="s">
        <v>632</v>
      </c>
      <c r="H226" s="67" t="s">
        <v>110</v>
      </c>
      <c r="I226" s="60">
        <v>17951.7</v>
      </c>
      <c r="J226" s="60">
        <v>17951.7</v>
      </c>
      <c r="K226" s="18">
        <f t="shared" si="18"/>
        <v>17951.7</v>
      </c>
      <c r="L226" s="105">
        <v>0</v>
      </c>
      <c r="M226" s="105">
        <v>0</v>
      </c>
      <c r="N226" s="105">
        <v>0</v>
      </c>
      <c r="O226" s="168"/>
    </row>
    <row r="227" spans="1:21" s="85" customFormat="1" ht="112.5" customHeight="1" x14ac:dyDescent="0.3">
      <c r="A227" s="84"/>
      <c r="B227" s="84"/>
      <c r="C227" s="84"/>
      <c r="D227" s="84"/>
      <c r="E227" s="84"/>
      <c r="F227" s="65" t="s">
        <v>676</v>
      </c>
      <c r="G227" s="66" t="s">
        <v>633</v>
      </c>
      <c r="H227" s="67" t="s">
        <v>110</v>
      </c>
      <c r="I227" s="60">
        <v>6495</v>
      </c>
      <c r="J227" s="60">
        <v>6495</v>
      </c>
      <c r="K227" s="18">
        <f t="shared" si="18"/>
        <v>6495</v>
      </c>
      <c r="L227" s="105">
        <v>0</v>
      </c>
      <c r="M227" s="105">
        <v>0</v>
      </c>
      <c r="N227" s="105">
        <v>0</v>
      </c>
      <c r="O227" s="168"/>
    </row>
    <row r="228" spans="1:21" s="120" customFormat="1" ht="37.5" customHeight="1" x14ac:dyDescent="0.3">
      <c r="A228" s="110" t="str">
        <f t="shared" si="12"/>
        <v>920</v>
      </c>
      <c r="B228" s="110" t="str">
        <f t="shared" si="13"/>
        <v>2 02</v>
      </c>
      <c r="C228" s="110" t="str">
        <f t="shared" si="14"/>
        <v>920 2 02</v>
      </c>
      <c r="D228" s="110" t="str">
        <f t="shared" si="16"/>
        <v>20</v>
      </c>
      <c r="E228" s="110" t="str">
        <f t="shared" si="17"/>
        <v>920 2 02 20</v>
      </c>
      <c r="F228" s="111" t="s">
        <v>468</v>
      </c>
      <c r="G228" s="112" t="s">
        <v>132</v>
      </c>
      <c r="H228" s="113" t="s">
        <v>110</v>
      </c>
      <c r="I228" s="114"/>
      <c r="J228" s="115"/>
      <c r="K228" s="116">
        <f t="shared" si="18"/>
        <v>0</v>
      </c>
      <c r="L228" s="117"/>
      <c r="M228" s="118"/>
      <c r="N228" s="118"/>
      <c r="O228" s="169" t="s">
        <v>817</v>
      </c>
      <c r="P228" s="119">
        <f t="shared" ref="P228:U228" si="20">SUM(I228:I297)</f>
        <v>7185971.1599999992</v>
      </c>
      <c r="Q228" s="119">
        <f t="shared" si="20"/>
        <v>4137867.017560001</v>
      </c>
      <c r="R228" s="119">
        <f t="shared" si="20"/>
        <v>7185971.1599999992</v>
      </c>
      <c r="S228" s="119">
        <f t="shared" si="20"/>
        <v>2272465.9</v>
      </c>
      <c r="T228" s="119">
        <f t="shared" si="20"/>
        <v>2873426.1999999997</v>
      </c>
      <c r="U228" s="119">
        <f t="shared" si="20"/>
        <v>3078893.4</v>
      </c>
    </row>
    <row r="229" spans="1:21" s="120" customFormat="1" ht="60" customHeight="1" x14ac:dyDescent="0.3">
      <c r="A229" s="110"/>
      <c r="B229" s="110"/>
      <c r="C229" s="110"/>
      <c r="D229" s="110"/>
      <c r="E229" s="110"/>
      <c r="F229" s="65" t="s">
        <v>818</v>
      </c>
      <c r="G229" s="66" t="s">
        <v>634</v>
      </c>
      <c r="H229" s="67" t="s">
        <v>110</v>
      </c>
      <c r="I229" s="60">
        <v>4420.3</v>
      </c>
      <c r="J229" s="90">
        <v>0</v>
      </c>
      <c r="K229" s="18">
        <v>4420.3</v>
      </c>
      <c r="L229" s="180"/>
      <c r="M229" s="106"/>
      <c r="N229" s="106"/>
      <c r="O229" s="169"/>
      <c r="P229" s="119"/>
      <c r="Q229" s="119"/>
      <c r="R229" s="119"/>
      <c r="S229" s="119"/>
      <c r="T229" s="119"/>
      <c r="U229" s="119"/>
    </row>
    <row r="230" spans="1:21" s="19" customFormat="1" ht="56.25" customHeight="1" x14ac:dyDescent="0.3">
      <c r="A230" s="1" t="str">
        <f t="shared" si="12"/>
        <v>920</v>
      </c>
      <c r="B230" s="1" t="str">
        <f t="shared" si="13"/>
        <v>2 02</v>
      </c>
      <c r="C230" s="1" t="str">
        <f t="shared" si="14"/>
        <v>920 2 02</v>
      </c>
      <c r="D230" s="1" t="str">
        <f t="shared" si="16"/>
        <v>25</v>
      </c>
      <c r="E230" s="1" t="str">
        <f t="shared" si="17"/>
        <v>920 2 02 25</v>
      </c>
      <c r="F230" s="65" t="s">
        <v>552</v>
      </c>
      <c r="G230" s="66" t="s">
        <v>285</v>
      </c>
      <c r="H230" s="67" t="s">
        <v>110</v>
      </c>
      <c r="I230" s="60">
        <v>13776.9</v>
      </c>
      <c r="J230" s="90">
        <v>11054.23079</v>
      </c>
      <c r="K230" s="18">
        <f t="shared" si="18"/>
        <v>13776.9</v>
      </c>
      <c r="L230" s="51"/>
      <c r="M230" s="51"/>
      <c r="N230" s="51"/>
      <c r="O230" s="166"/>
      <c r="S230" s="78"/>
      <c r="T230" s="78"/>
      <c r="U230" s="78"/>
    </row>
    <row r="231" spans="1:21" s="19" customFormat="1" ht="56.25" customHeight="1" x14ac:dyDescent="0.3">
      <c r="A231" s="1" t="str">
        <f>LEFT(C231,3)</f>
        <v>920</v>
      </c>
      <c r="B231" s="1" t="str">
        <f>RIGHT(C231,4)</f>
        <v>2 02</v>
      </c>
      <c r="C231" s="1" t="str">
        <f>LEFT(F231,8)</f>
        <v>920 2 02</v>
      </c>
      <c r="D231" s="1" t="str">
        <f>RIGHT(E231,2)</f>
        <v>25</v>
      </c>
      <c r="E231" s="1" t="str">
        <f>LEFT(F231,11)</f>
        <v>920 2 02 25</v>
      </c>
      <c r="F231" s="65" t="s">
        <v>469</v>
      </c>
      <c r="G231" s="66" t="s">
        <v>133</v>
      </c>
      <c r="H231" s="67" t="s">
        <v>110</v>
      </c>
      <c r="I231" s="60">
        <v>6468.1</v>
      </c>
      <c r="J231" s="90">
        <v>5610.2547199999999</v>
      </c>
      <c r="K231" s="18">
        <f t="shared" ref="K231:K236" si="21">I231</f>
        <v>6468.1</v>
      </c>
      <c r="L231" s="51"/>
      <c r="M231" s="50"/>
      <c r="N231" s="50"/>
      <c r="O231" s="167"/>
    </row>
    <row r="232" spans="1:21" s="19" customFormat="1" ht="75" customHeight="1" x14ac:dyDescent="0.3">
      <c r="A232" s="1" t="str">
        <f>LEFT(C232,3)</f>
        <v>920</v>
      </c>
      <c r="B232" s="1" t="str">
        <f>RIGHT(C232,4)</f>
        <v>2 02</v>
      </c>
      <c r="C232" s="1" t="str">
        <f>LEFT(F232,8)</f>
        <v>920 2 02</v>
      </c>
      <c r="D232" s="1" t="str">
        <f>RIGHT(E232,2)</f>
        <v>25</v>
      </c>
      <c r="E232" s="1" t="str">
        <f>LEFT(F232,11)</f>
        <v>920 2 02 25</v>
      </c>
      <c r="F232" s="65" t="s">
        <v>470</v>
      </c>
      <c r="G232" s="66" t="s">
        <v>135</v>
      </c>
      <c r="H232" s="67" t="s">
        <v>110</v>
      </c>
      <c r="I232" s="60">
        <v>3800.7</v>
      </c>
      <c r="J232" s="91">
        <v>3781.8900400000002</v>
      </c>
      <c r="K232" s="18">
        <f t="shared" si="21"/>
        <v>3800.7</v>
      </c>
      <c r="L232" s="53">
        <v>2978.3</v>
      </c>
      <c r="M232" s="53">
        <v>3154.3</v>
      </c>
      <c r="N232" s="54">
        <v>3154.3</v>
      </c>
      <c r="O232" s="170"/>
    </row>
    <row r="233" spans="1:21" s="19" customFormat="1" ht="75" customHeight="1" x14ac:dyDescent="0.3">
      <c r="A233" s="1" t="str">
        <f>LEFT(C233,3)</f>
        <v>920</v>
      </c>
      <c r="B233" s="1" t="str">
        <f>RIGHT(C233,4)</f>
        <v>2 02</v>
      </c>
      <c r="C233" s="1" t="str">
        <f>LEFT(F233,8)</f>
        <v>920 2 02</v>
      </c>
      <c r="D233" s="1" t="str">
        <f>RIGHT(E233,2)</f>
        <v>25</v>
      </c>
      <c r="E233" s="1" t="str">
        <f>LEFT(F233,11)</f>
        <v>920 2 02 25</v>
      </c>
      <c r="F233" s="65" t="s">
        <v>471</v>
      </c>
      <c r="G233" s="66" t="s">
        <v>136</v>
      </c>
      <c r="H233" s="67" t="s">
        <v>110</v>
      </c>
      <c r="I233" s="60">
        <v>200894.5</v>
      </c>
      <c r="J233" s="90">
        <v>74100.694430000003</v>
      </c>
      <c r="K233" s="18">
        <f t="shared" si="21"/>
        <v>200894.5</v>
      </c>
      <c r="L233" s="74">
        <v>233609.9</v>
      </c>
      <c r="M233" s="106">
        <v>235044.4</v>
      </c>
      <c r="N233" s="106">
        <v>235044.4</v>
      </c>
      <c r="O233" s="171"/>
    </row>
    <row r="234" spans="1:21" s="19" customFormat="1" ht="56.25" customHeight="1" x14ac:dyDescent="0.3">
      <c r="A234" s="1"/>
      <c r="B234" s="1"/>
      <c r="C234" s="1"/>
      <c r="D234" s="1"/>
      <c r="E234" s="1"/>
      <c r="F234" s="65" t="s">
        <v>677</v>
      </c>
      <c r="G234" s="66" t="s">
        <v>635</v>
      </c>
      <c r="H234" s="67" t="s">
        <v>110</v>
      </c>
      <c r="I234" s="60">
        <v>142453.6</v>
      </c>
      <c r="J234" s="90">
        <v>91090.983789999998</v>
      </c>
      <c r="K234" s="18">
        <f t="shared" si="21"/>
        <v>142453.6</v>
      </c>
      <c r="L234" s="74"/>
      <c r="M234" s="106"/>
      <c r="N234" s="106"/>
      <c r="O234" s="171"/>
    </row>
    <row r="235" spans="1:21" s="19" customFormat="1" ht="75" customHeight="1" x14ac:dyDescent="0.3">
      <c r="A235" s="1" t="str">
        <f>LEFT(C235,3)</f>
        <v>920</v>
      </c>
      <c r="B235" s="1" t="str">
        <f>RIGHT(C235,4)</f>
        <v>2 02</v>
      </c>
      <c r="C235" s="1" t="str">
        <f>LEFT(F235,8)</f>
        <v>920 2 02</v>
      </c>
      <c r="D235" s="1" t="str">
        <f>RIGHT(E235,2)</f>
        <v>25</v>
      </c>
      <c r="E235" s="1" t="str">
        <f>LEFT(F235,11)</f>
        <v>920 2 02 25</v>
      </c>
      <c r="F235" s="65" t="s">
        <v>514</v>
      </c>
      <c r="G235" s="66" t="s">
        <v>493</v>
      </c>
      <c r="H235" s="67" t="s">
        <v>110</v>
      </c>
      <c r="I235" s="60">
        <v>123.5</v>
      </c>
      <c r="J235" s="90">
        <v>0</v>
      </c>
      <c r="K235" s="18">
        <f t="shared" si="21"/>
        <v>123.5</v>
      </c>
      <c r="L235" s="49">
        <v>118.8</v>
      </c>
      <c r="M235" s="49">
        <v>0</v>
      </c>
      <c r="N235" s="49">
        <v>0</v>
      </c>
      <c r="O235" s="172"/>
    </row>
    <row r="236" spans="1:21" s="19" customFormat="1" ht="56.25" customHeight="1" x14ac:dyDescent="0.3">
      <c r="A236" s="1" t="str">
        <f>LEFT(C236,3)</f>
        <v>920</v>
      </c>
      <c r="B236" s="1" t="str">
        <f>RIGHT(C236,4)</f>
        <v>2 02</v>
      </c>
      <c r="C236" s="1" t="str">
        <f>LEFT(F236,8)</f>
        <v>920 2 02</v>
      </c>
      <c r="D236" s="1" t="str">
        <f>RIGHT(E236,2)</f>
        <v>25</v>
      </c>
      <c r="E236" s="1" t="str">
        <f>LEFT(F236,11)</f>
        <v>920 2 02 25</v>
      </c>
      <c r="F236" s="65" t="s">
        <v>472</v>
      </c>
      <c r="G236" s="66" t="s">
        <v>137</v>
      </c>
      <c r="H236" s="67" t="s">
        <v>110</v>
      </c>
      <c r="I236" s="60">
        <v>36770.400000000001</v>
      </c>
      <c r="J236" s="90">
        <v>33644.54393</v>
      </c>
      <c r="K236" s="18">
        <f t="shared" si="21"/>
        <v>36770.400000000001</v>
      </c>
      <c r="L236" s="107">
        <v>28248.1</v>
      </c>
      <c r="M236" s="107">
        <v>28103.5</v>
      </c>
      <c r="N236" s="49">
        <v>27571.200000000001</v>
      </c>
      <c r="O236" s="172"/>
    </row>
    <row r="237" spans="1:21" s="19" customFormat="1" ht="75" customHeight="1" x14ac:dyDescent="0.3">
      <c r="A237" s="1" t="str">
        <f t="shared" si="12"/>
        <v>920</v>
      </c>
      <c r="B237" s="1" t="str">
        <f t="shared" si="13"/>
        <v>2 02</v>
      </c>
      <c r="C237" s="1" t="str">
        <f t="shared" si="14"/>
        <v>920 2 02</v>
      </c>
      <c r="D237" s="1" t="str">
        <f t="shared" si="16"/>
        <v>25</v>
      </c>
      <c r="E237" s="1" t="str">
        <f t="shared" si="17"/>
        <v>920 2 02 25</v>
      </c>
      <c r="F237" s="68" t="s">
        <v>501</v>
      </c>
      <c r="G237" s="66" t="s">
        <v>406</v>
      </c>
      <c r="H237" s="67" t="s">
        <v>110</v>
      </c>
      <c r="I237" s="60">
        <v>282734</v>
      </c>
      <c r="J237" s="90">
        <v>31493.119009999999</v>
      </c>
      <c r="K237" s="18">
        <f t="shared" si="18"/>
        <v>282734</v>
      </c>
      <c r="L237" s="107">
        <v>71159.199999999997</v>
      </c>
      <c r="M237" s="107">
        <v>10008</v>
      </c>
      <c r="N237" s="49">
        <v>6975</v>
      </c>
      <c r="O237" s="172"/>
    </row>
    <row r="238" spans="1:21" s="19" customFormat="1" ht="112.5" customHeight="1" x14ac:dyDescent="0.3">
      <c r="A238" s="1" t="str">
        <f t="shared" si="12"/>
        <v>920</v>
      </c>
      <c r="B238" s="1" t="str">
        <f t="shared" si="13"/>
        <v>2 02</v>
      </c>
      <c r="C238" s="1" t="str">
        <f t="shared" si="14"/>
        <v>920 2 02</v>
      </c>
      <c r="D238" s="1" t="str">
        <f t="shared" si="16"/>
        <v>25</v>
      </c>
      <c r="E238" s="1" t="str">
        <f t="shared" si="17"/>
        <v>920 2 02 25</v>
      </c>
      <c r="F238" s="65" t="s">
        <v>287</v>
      </c>
      <c r="G238" s="66" t="s">
        <v>288</v>
      </c>
      <c r="H238" s="67" t="s">
        <v>110</v>
      </c>
      <c r="I238" s="60">
        <v>29700</v>
      </c>
      <c r="J238" s="90">
        <v>0.27246999999999999</v>
      </c>
      <c r="K238" s="18">
        <f t="shared" si="18"/>
        <v>29700</v>
      </c>
      <c r="L238" s="106">
        <v>23760</v>
      </c>
      <c r="M238" s="105">
        <v>23760</v>
      </c>
      <c r="N238" s="105">
        <v>23760</v>
      </c>
      <c r="O238" s="168"/>
    </row>
    <row r="239" spans="1:21" s="19" customFormat="1" ht="58.5" customHeight="1" x14ac:dyDescent="0.3">
      <c r="A239" s="1" t="str">
        <f>LEFT(C239,3)</f>
        <v>920</v>
      </c>
      <c r="B239" s="1" t="str">
        <f>RIGHT(C239,4)</f>
        <v>2 02</v>
      </c>
      <c r="C239" s="1" t="str">
        <f>LEFT(F239,8)</f>
        <v>920 2 02</v>
      </c>
      <c r="D239" s="1" t="str">
        <f>RIGHT(E239,2)</f>
        <v>25</v>
      </c>
      <c r="E239" s="1" t="str">
        <f>LEFT(F239,11)</f>
        <v>920 2 02 25</v>
      </c>
      <c r="F239" s="68" t="s">
        <v>502</v>
      </c>
      <c r="G239" s="66" t="s">
        <v>407</v>
      </c>
      <c r="H239" s="67" t="s">
        <v>110</v>
      </c>
      <c r="I239" s="60">
        <v>46447.3</v>
      </c>
      <c r="J239" s="90">
        <v>33687.885739999998</v>
      </c>
      <c r="K239" s="18">
        <f t="shared" ref="K239:K250" si="22">I239</f>
        <v>46447.3</v>
      </c>
      <c r="L239" s="106">
        <v>18048.5</v>
      </c>
      <c r="M239" s="105">
        <v>26895.8</v>
      </c>
      <c r="N239" s="105">
        <v>0</v>
      </c>
      <c r="O239" s="168"/>
    </row>
    <row r="240" spans="1:21" s="19" customFormat="1" ht="75" customHeight="1" x14ac:dyDescent="0.3">
      <c r="A240" s="1" t="str">
        <f>LEFT(C240,3)</f>
        <v>920</v>
      </c>
      <c r="B240" s="1" t="str">
        <f>RIGHT(C240,4)</f>
        <v>2 02</v>
      </c>
      <c r="C240" s="1" t="str">
        <f>LEFT(F240,8)</f>
        <v>920 2 02</v>
      </c>
      <c r="D240" s="1" t="str">
        <f>RIGHT(E240,2)</f>
        <v>25</v>
      </c>
      <c r="E240" s="1" t="str">
        <f>LEFT(F240,11)</f>
        <v>920 2 02 25</v>
      </c>
      <c r="F240" s="68" t="s">
        <v>409</v>
      </c>
      <c r="G240" s="66" t="s">
        <v>408</v>
      </c>
      <c r="H240" s="67" t="s">
        <v>110</v>
      </c>
      <c r="I240" s="60">
        <v>61986.8</v>
      </c>
      <c r="J240" s="90">
        <v>20430.679270000001</v>
      </c>
      <c r="K240" s="18">
        <f t="shared" si="22"/>
        <v>61986.8</v>
      </c>
      <c r="L240" s="105"/>
      <c r="M240" s="105"/>
      <c r="N240" s="105"/>
      <c r="O240" s="168"/>
    </row>
    <row r="241" spans="1:15" s="19" customFormat="1" ht="37.5" customHeight="1" x14ac:dyDescent="0.3">
      <c r="A241" s="1"/>
      <c r="B241" s="1"/>
      <c r="C241" s="1"/>
      <c r="D241" s="1"/>
      <c r="E241" s="1"/>
      <c r="F241" s="68" t="s">
        <v>691</v>
      </c>
      <c r="G241" s="66" t="s">
        <v>636</v>
      </c>
      <c r="H241" s="67" t="s">
        <v>110</v>
      </c>
      <c r="I241" s="60">
        <v>72622.3</v>
      </c>
      <c r="J241" s="90">
        <v>0</v>
      </c>
      <c r="K241" s="18">
        <f t="shared" si="22"/>
        <v>72622.3</v>
      </c>
      <c r="L241" s="106"/>
      <c r="M241" s="105"/>
      <c r="N241" s="105"/>
      <c r="O241" s="168"/>
    </row>
    <row r="242" spans="1:15" s="19" customFormat="1" ht="56.25" customHeight="1" x14ac:dyDescent="0.3">
      <c r="A242" s="1" t="str">
        <f t="shared" ref="A242:A250" si="23">LEFT(C242,3)</f>
        <v>920</v>
      </c>
      <c r="B242" s="1" t="str">
        <f t="shared" ref="B242:B250" si="24">RIGHT(C242,4)</f>
        <v>2 02</v>
      </c>
      <c r="C242" s="1" t="str">
        <f t="shared" ref="C242:C250" si="25">LEFT(F242,8)</f>
        <v>920 2 02</v>
      </c>
      <c r="D242" s="1" t="str">
        <f t="shared" ref="D242:D250" si="26">RIGHT(E242,2)</f>
        <v>25</v>
      </c>
      <c r="E242" s="1" t="str">
        <f t="shared" ref="E242:E250" si="27">LEFT(F242,11)</f>
        <v>920 2 02 25</v>
      </c>
      <c r="F242" s="65" t="s">
        <v>507</v>
      </c>
      <c r="G242" s="66" t="s">
        <v>492</v>
      </c>
      <c r="H242" s="67" t="s">
        <v>110</v>
      </c>
      <c r="I242" s="60">
        <v>7736.9</v>
      </c>
      <c r="J242" s="90">
        <v>2150.1342599999998</v>
      </c>
      <c r="K242" s="18">
        <f t="shared" si="22"/>
        <v>7736.9</v>
      </c>
      <c r="L242" s="105"/>
      <c r="M242" s="105"/>
      <c r="N242" s="105"/>
      <c r="O242" s="168"/>
    </row>
    <row r="243" spans="1:15" s="19" customFormat="1" ht="18.75" customHeight="1" x14ac:dyDescent="0.3">
      <c r="A243" s="1" t="str">
        <f t="shared" si="23"/>
        <v>920</v>
      </c>
      <c r="B243" s="1" t="str">
        <f t="shared" si="24"/>
        <v>2 02</v>
      </c>
      <c r="C243" s="1" t="str">
        <f t="shared" si="25"/>
        <v>920 2 02</v>
      </c>
      <c r="D243" s="1" t="str">
        <f t="shared" si="26"/>
        <v>25</v>
      </c>
      <c r="E243" s="1" t="str">
        <f t="shared" si="27"/>
        <v>920 2 02 25</v>
      </c>
      <c r="F243" s="68" t="s">
        <v>527</v>
      </c>
      <c r="G243" s="66" t="s">
        <v>410</v>
      </c>
      <c r="H243" s="67" t="s">
        <v>110</v>
      </c>
      <c r="I243" s="60">
        <v>8635.2000000000007</v>
      </c>
      <c r="J243" s="90">
        <v>2984.8500800000002</v>
      </c>
      <c r="K243" s="18">
        <f t="shared" si="22"/>
        <v>8635.2000000000007</v>
      </c>
      <c r="L243" s="49">
        <v>7485.7</v>
      </c>
      <c r="M243" s="49">
        <v>7463.4</v>
      </c>
      <c r="N243" s="49">
        <v>7463.4</v>
      </c>
      <c r="O243" s="172"/>
    </row>
    <row r="244" spans="1:15" s="19" customFormat="1" ht="56.25" customHeight="1" x14ac:dyDescent="0.3">
      <c r="A244" s="1" t="str">
        <f t="shared" si="23"/>
        <v>920</v>
      </c>
      <c r="B244" s="1" t="str">
        <f t="shared" si="24"/>
        <v>2 02</v>
      </c>
      <c r="C244" s="1" t="str">
        <f t="shared" si="25"/>
        <v>920 2 02</v>
      </c>
      <c r="D244" s="1" t="str">
        <f t="shared" si="26"/>
        <v>25</v>
      </c>
      <c r="E244" s="1" t="str">
        <f t="shared" si="27"/>
        <v>920 2 02 25</v>
      </c>
      <c r="F244" s="65" t="s">
        <v>289</v>
      </c>
      <c r="G244" s="66" t="s">
        <v>290</v>
      </c>
      <c r="H244" s="67" t="s">
        <v>110</v>
      </c>
      <c r="I244" s="60">
        <v>14857.3</v>
      </c>
      <c r="J244" s="90">
        <v>9629.0455199999997</v>
      </c>
      <c r="K244" s="18">
        <f t="shared" si="22"/>
        <v>14857.3</v>
      </c>
      <c r="L244" s="107">
        <v>11213.5</v>
      </c>
      <c r="M244" s="107">
        <v>11037</v>
      </c>
      <c r="N244" s="49">
        <v>11388</v>
      </c>
      <c r="O244" s="172"/>
    </row>
    <row r="245" spans="1:15" s="19" customFormat="1" ht="56.25" customHeight="1" x14ac:dyDescent="0.3">
      <c r="A245" s="1" t="str">
        <f t="shared" si="23"/>
        <v>920</v>
      </c>
      <c r="B245" s="1" t="str">
        <f t="shared" si="24"/>
        <v>2 02</v>
      </c>
      <c r="C245" s="1" t="str">
        <f t="shared" si="25"/>
        <v>920 2 02</v>
      </c>
      <c r="D245" s="1" t="str">
        <f t="shared" si="26"/>
        <v>25</v>
      </c>
      <c r="E245" s="1" t="str">
        <f t="shared" si="27"/>
        <v>920 2 02 25</v>
      </c>
      <c r="F245" s="68" t="s">
        <v>503</v>
      </c>
      <c r="G245" s="66" t="s">
        <v>411</v>
      </c>
      <c r="H245" s="67" t="s">
        <v>110</v>
      </c>
      <c r="I245" s="60">
        <v>216948.4</v>
      </c>
      <c r="J245" s="90">
        <v>211563.5178</v>
      </c>
      <c r="K245" s="18">
        <f t="shared" si="22"/>
        <v>216948.4</v>
      </c>
      <c r="L245" s="107">
        <v>0</v>
      </c>
      <c r="M245" s="107">
        <v>104180.5</v>
      </c>
      <c r="N245" s="49">
        <v>0</v>
      </c>
      <c r="O245" s="172"/>
    </row>
    <row r="246" spans="1:15" s="19" customFormat="1" ht="37.5" customHeight="1" x14ac:dyDescent="0.3">
      <c r="A246" s="1" t="str">
        <f t="shared" si="23"/>
        <v>920</v>
      </c>
      <c r="B246" s="1" t="str">
        <f t="shared" si="24"/>
        <v>2 02</v>
      </c>
      <c r="C246" s="1" t="str">
        <f t="shared" si="25"/>
        <v>920 2 02</v>
      </c>
      <c r="D246" s="1" t="str">
        <f t="shared" si="26"/>
        <v>25</v>
      </c>
      <c r="E246" s="1" t="str">
        <f t="shared" si="27"/>
        <v>920 2 02 25</v>
      </c>
      <c r="F246" s="65" t="s">
        <v>511</v>
      </c>
      <c r="G246" s="66" t="s">
        <v>509</v>
      </c>
      <c r="H246" s="67" t="s">
        <v>110</v>
      </c>
      <c r="I246" s="60">
        <v>0</v>
      </c>
      <c r="J246" s="90">
        <v>0</v>
      </c>
      <c r="K246" s="18">
        <f t="shared" si="22"/>
        <v>0</v>
      </c>
      <c r="L246" s="105">
        <v>11015.2</v>
      </c>
      <c r="M246" s="105">
        <v>0</v>
      </c>
      <c r="N246" s="105">
        <v>0</v>
      </c>
      <c r="O246" s="168"/>
    </row>
    <row r="247" spans="1:15" s="19" customFormat="1" ht="56.25" customHeight="1" x14ac:dyDescent="0.3">
      <c r="A247" s="1" t="str">
        <f t="shared" si="23"/>
        <v>920</v>
      </c>
      <c r="B247" s="1" t="str">
        <f t="shared" si="24"/>
        <v>2 02</v>
      </c>
      <c r="C247" s="1" t="str">
        <f t="shared" si="25"/>
        <v>920 2 02</v>
      </c>
      <c r="D247" s="1" t="str">
        <f t="shared" si="26"/>
        <v>25</v>
      </c>
      <c r="E247" s="1" t="str">
        <f t="shared" si="27"/>
        <v>920 2 02 25</v>
      </c>
      <c r="F247" s="65" t="s">
        <v>291</v>
      </c>
      <c r="G247" s="66" t="s">
        <v>292</v>
      </c>
      <c r="H247" s="67" t="s">
        <v>110</v>
      </c>
      <c r="I247" s="60">
        <v>11258.2</v>
      </c>
      <c r="J247" s="90">
        <v>7406.3828800000001</v>
      </c>
      <c r="K247" s="18">
        <f t="shared" si="22"/>
        <v>11258.2</v>
      </c>
      <c r="L247" s="49">
        <v>4538.5</v>
      </c>
      <c r="M247" s="49">
        <v>6510.5</v>
      </c>
      <c r="N247" s="49">
        <v>6512.3</v>
      </c>
      <c r="O247" s="172"/>
    </row>
    <row r="248" spans="1:15" s="19" customFormat="1" ht="56.25" customHeight="1" x14ac:dyDescent="0.3">
      <c r="A248" s="1" t="str">
        <f t="shared" si="23"/>
        <v>920</v>
      </c>
      <c r="B248" s="1" t="str">
        <f t="shared" si="24"/>
        <v>2 02</v>
      </c>
      <c r="C248" s="1" t="str">
        <f t="shared" si="25"/>
        <v>920 2 02</v>
      </c>
      <c r="D248" s="1" t="str">
        <f t="shared" si="26"/>
        <v>25</v>
      </c>
      <c r="E248" s="1" t="str">
        <f t="shared" si="27"/>
        <v>920 2 02 25</v>
      </c>
      <c r="F248" s="65" t="s">
        <v>293</v>
      </c>
      <c r="G248" s="66" t="s">
        <v>294</v>
      </c>
      <c r="H248" s="67" t="s">
        <v>110</v>
      </c>
      <c r="I248" s="60">
        <v>34111.1</v>
      </c>
      <c r="J248" s="90">
        <v>32645.561890000001</v>
      </c>
      <c r="K248" s="18">
        <f t="shared" si="22"/>
        <v>34111.1</v>
      </c>
      <c r="L248" s="107">
        <v>5878.1</v>
      </c>
      <c r="M248" s="49">
        <v>9187.7000000000007</v>
      </c>
      <c r="N248" s="49">
        <v>9798.6</v>
      </c>
      <c r="O248" s="172"/>
    </row>
    <row r="249" spans="1:15" s="19" customFormat="1" ht="56.25" customHeight="1" x14ac:dyDescent="0.3">
      <c r="A249" s="1" t="str">
        <f t="shared" si="23"/>
        <v>920</v>
      </c>
      <c r="B249" s="1" t="str">
        <f t="shared" si="24"/>
        <v>2 02</v>
      </c>
      <c r="C249" s="1" t="str">
        <f t="shared" si="25"/>
        <v>920 2 02</v>
      </c>
      <c r="D249" s="1" t="str">
        <f t="shared" si="26"/>
        <v>25</v>
      </c>
      <c r="E249" s="1" t="str">
        <f t="shared" si="27"/>
        <v>920 2 02 25</v>
      </c>
      <c r="F249" s="68" t="s">
        <v>504</v>
      </c>
      <c r="G249" s="66" t="s">
        <v>412</v>
      </c>
      <c r="H249" s="67" t="s">
        <v>110</v>
      </c>
      <c r="I249" s="60">
        <v>0</v>
      </c>
      <c r="J249" s="90">
        <v>0</v>
      </c>
      <c r="K249" s="18">
        <f t="shared" si="22"/>
        <v>0</v>
      </c>
      <c r="L249" s="49">
        <v>0</v>
      </c>
      <c r="M249" s="49">
        <v>0</v>
      </c>
      <c r="N249" s="49">
        <v>226386.4</v>
      </c>
      <c r="O249" s="172"/>
    </row>
    <row r="250" spans="1:15" s="19" customFormat="1" ht="75" customHeight="1" x14ac:dyDescent="0.3">
      <c r="A250" s="1" t="str">
        <f t="shared" si="23"/>
        <v>920</v>
      </c>
      <c r="B250" s="1" t="str">
        <f t="shared" si="24"/>
        <v>2 02</v>
      </c>
      <c r="C250" s="1" t="str">
        <f t="shared" si="25"/>
        <v>920 2 02</v>
      </c>
      <c r="D250" s="1" t="str">
        <f t="shared" si="26"/>
        <v>25</v>
      </c>
      <c r="E250" s="1" t="str">
        <f t="shared" si="27"/>
        <v>920 2 02 25</v>
      </c>
      <c r="F250" s="68" t="s">
        <v>505</v>
      </c>
      <c r="G250" s="66" t="s">
        <v>413</v>
      </c>
      <c r="H250" s="67" t="s">
        <v>110</v>
      </c>
      <c r="I250" s="60">
        <v>571067</v>
      </c>
      <c r="J250" s="90">
        <v>344001.53846000001</v>
      </c>
      <c r="K250" s="18">
        <f t="shared" si="22"/>
        <v>571067</v>
      </c>
      <c r="L250" s="49">
        <v>265530.3</v>
      </c>
      <c r="M250" s="49">
        <v>0</v>
      </c>
      <c r="N250" s="49">
        <v>0</v>
      </c>
      <c r="O250" s="172"/>
    </row>
    <row r="251" spans="1:15" s="19" customFormat="1" ht="37.5" customHeight="1" x14ac:dyDescent="0.3">
      <c r="A251" s="1" t="str">
        <f t="shared" si="12"/>
        <v>920</v>
      </c>
      <c r="B251" s="1" t="str">
        <f t="shared" si="13"/>
        <v>2 02</v>
      </c>
      <c r="C251" s="1" t="str">
        <f t="shared" si="14"/>
        <v>920 2 02</v>
      </c>
      <c r="D251" s="1" t="str">
        <f t="shared" si="16"/>
        <v>25</v>
      </c>
      <c r="E251" s="1" t="str">
        <f t="shared" si="17"/>
        <v>920 2 02 25</v>
      </c>
      <c r="F251" s="68" t="s">
        <v>506</v>
      </c>
      <c r="G251" s="66" t="s">
        <v>414</v>
      </c>
      <c r="H251" s="67" t="s">
        <v>110</v>
      </c>
      <c r="I251" s="60">
        <v>157212</v>
      </c>
      <c r="J251" s="90">
        <v>10472.567290000001</v>
      </c>
      <c r="K251" s="18">
        <f t="shared" si="18"/>
        <v>157212</v>
      </c>
      <c r="L251" s="49">
        <v>93698.9</v>
      </c>
      <c r="M251" s="49">
        <v>481124.6</v>
      </c>
      <c r="N251" s="49">
        <v>564159.69999999995</v>
      </c>
      <c r="O251" s="172"/>
    </row>
    <row r="252" spans="1:15" s="19" customFormat="1" ht="37.5" customHeight="1" x14ac:dyDescent="0.3">
      <c r="A252" s="1" t="str">
        <f>LEFT(C252,3)</f>
        <v>920</v>
      </c>
      <c r="B252" s="1" t="str">
        <f>RIGHT(C252,4)</f>
        <v>2 02</v>
      </c>
      <c r="C252" s="1" t="str">
        <f>LEFT(F252,8)</f>
        <v>920 2 02</v>
      </c>
      <c r="D252" s="1" t="str">
        <f>RIGHT(E252,2)</f>
        <v>25</v>
      </c>
      <c r="E252" s="1" t="str">
        <f>LEFT(F252,11)</f>
        <v>920 2 02 25</v>
      </c>
      <c r="F252" s="65" t="s">
        <v>508</v>
      </c>
      <c r="G252" s="66" t="s">
        <v>510</v>
      </c>
      <c r="H252" s="67" t="s">
        <v>110</v>
      </c>
      <c r="I252" s="60">
        <v>16764.599999999999</v>
      </c>
      <c r="J252" s="90">
        <v>0</v>
      </c>
      <c r="K252" s="18">
        <f>I252</f>
        <v>16764.599999999999</v>
      </c>
      <c r="L252" s="49">
        <v>0</v>
      </c>
      <c r="M252" s="49">
        <v>30898.5</v>
      </c>
      <c r="N252" s="49">
        <v>0</v>
      </c>
      <c r="O252" s="172"/>
    </row>
    <row r="253" spans="1:15" s="19" customFormat="1" ht="134.25" customHeight="1" x14ac:dyDescent="0.3">
      <c r="A253" s="1"/>
      <c r="B253" s="1"/>
      <c r="C253" s="1"/>
      <c r="D253" s="1"/>
      <c r="E253" s="1"/>
      <c r="F253" s="65" t="s">
        <v>692</v>
      </c>
      <c r="G253" s="66" t="s">
        <v>637</v>
      </c>
      <c r="H253" s="67" t="s">
        <v>110</v>
      </c>
      <c r="I253" s="60">
        <v>21366.7</v>
      </c>
      <c r="J253" s="90">
        <v>1849.7454</v>
      </c>
      <c r="K253" s="18">
        <f>I253</f>
        <v>21366.7</v>
      </c>
      <c r="L253" s="105"/>
      <c r="M253" s="105"/>
      <c r="N253" s="105"/>
      <c r="O253" s="168"/>
    </row>
    <row r="254" spans="1:15" s="19" customFormat="1" ht="78.75" customHeight="1" x14ac:dyDescent="0.3">
      <c r="A254" s="1"/>
      <c r="B254" s="1"/>
      <c r="C254" s="1"/>
      <c r="D254" s="1"/>
      <c r="E254" s="1"/>
      <c r="F254" s="65" t="s">
        <v>819</v>
      </c>
      <c r="G254" s="66" t="s">
        <v>638</v>
      </c>
      <c r="H254" s="67" t="s">
        <v>110</v>
      </c>
      <c r="I254" s="60">
        <v>28021.4</v>
      </c>
      <c r="J254" s="90">
        <v>21436.211240000001</v>
      </c>
      <c r="K254" s="18">
        <v>28021.4</v>
      </c>
      <c r="L254" s="105">
        <v>50424.6</v>
      </c>
      <c r="M254" s="105">
        <v>0</v>
      </c>
      <c r="N254" s="105">
        <v>0</v>
      </c>
      <c r="O254" s="168"/>
    </row>
    <row r="255" spans="1:15" s="19" customFormat="1" ht="75" customHeight="1" x14ac:dyDescent="0.3">
      <c r="A255" s="1" t="str">
        <f>LEFT(C255,3)</f>
        <v>920</v>
      </c>
      <c r="B255" s="1" t="str">
        <f>RIGHT(C255,4)</f>
        <v>2 02</v>
      </c>
      <c r="C255" s="1" t="str">
        <f>LEFT(F255,8)</f>
        <v>920 2 02</v>
      </c>
      <c r="D255" s="1" t="str">
        <f>RIGHT(E255,2)</f>
        <v>25</v>
      </c>
      <c r="E255" s="1" t="str">
        <f>LEFT(F255,11)</f>
        <v>920 2 02 25</v>
      </c>
      <c r="F255" s="65" t="s">
        <v>543</v>
      </c>
      <c r="G255" s="66" t="s">
        <v>542</v>
      </c>
      <c r="H255" s="67" t="s">
        <v>110</v>
      </c>
      <c r="I255" s="60">
        <v>22770</v>
      </c>
      <c r="J255" s="60">
        <v>22770</v>
      </c>
      <c r="K255" s="18">
        <f>I255</f>
        <v>22770</v>
      </c>
      <c r="L255" s="106"/>
      <c r="M255" s="105"/>
      <c r="N255" s="105"/>
      <c r="O255" s="168"/>
    </row>
    <row r="256" spans="1:15" s="19" customFormat="1" ht="75" customHeight="1" x14ac:dyDescent="0.3">
      <c r="A256" s="1"/>
      <c r="B256" s="1"/>
      <c r="C256" s="1"/>
      <c r="D256" s="1"/>
      <c r="E256" s="1"/>
      <c r="F256" s="65" t="s">
        <v>694</v>
      </c>
      <c r="G256" s="66" t="s">
        <v>639</v>
      </c>
      <c r="H256" s="67" t="s">
        <v>110</v>
      </c>
      <c r="I256" s="60">
        <v>2819</v>
      </c>
      <c r="J256" s="90">
        <v>0</v>
      </c>
      <c r="K256" s="18">
        <f t="shared" si="18"/>
        <v>2819</v>
      </c>
      <c r="L256" s="107">
        <v>2537.3000000000002</v>
      </c>
      <c r="M256" s="107">
        <v>2537.3000000000002</v>
      </c>
      <c r="N256" s="107">
        <v>2537.3000000000002</v>
      </c>
      <c r="O256" s="173"/>
    </row>
    <row r="257" spans="1:15" s="19" customFormat="1" ht="37.5" customHeight="1" x14ac:dyDescent="0.3">
      <c r="A257" s="1"/>
      <c r="B257" s="1"/>
      <c r="C257" s="1"/>
      <c r="D257" s="1"/>
      <c r="E257" s="1"/>
      <c r="F257" s="65" t="s">
        <v>695</v>
      </c>
      <c r="G257" s="66" t="s">
        <v>640</v>
      </c>
      <c r="H257" s="67" t="s">
        <v>110</v>
      </c>
      <c r="I257" s="60">
        <v>29700</v>
      </c>
      <c r="J257" s="90">
        <v>0</v>
      </c>
      <c r="K257" s="18">
        <f t="shared" si="18"/>
        <v>29700</v>
      </c>
      <c r="L257" s="107">
        <v>7227</v>
      </c>
      <c r="M257" s="49">
        <v>7920</v>
      </c>
      <c r="N257" s="49">
        <v>2475</v>
      </c>
      <c r="O257" s="172"/>
    </row>
    <row r="258" spans="1:15" s="19" customFormat="1" ht="56.25" x14ac:dyDescent="0.3">
      <c r="A258" s="1"/>
      <c r="B258" s="1"/>
      <c r="C258" s="1"/>
      <c r="D258" s="1"/>
      <c r="E258" s="1"/>
      <c r="F258" s="65" t="s">
        <v>696</v>
      </c>
      <c r="G258" s="66" t="s">
        <v>641</v>
      </c>
      <c r="H258" s="67" t="s">
        <v>110</v>
      </c>
      <c r="I258" s="60">
        <v>3926.8</v>
      </c>
      <c r="J258" s="90">
        <v>2737.6487099999999</v>
      </c>
      <c r="K258" s="18">
        <f t="shared" si="18"/>
        <v>3926.8</v>
      </c>
      <c r="L258" s="107">
        <v>3927</v>
      </c>
      <c r="M258" s="107">
        <v>3927</v>
      </c>
      <c r="N258" s="107">
        <v>3927</v>
      </c>
      <c r="O258" s="173"/>
    </row>
    <row r="259" spans="1:15" s="19" customFormat="1" ht="75" customHeight="1" x14ac:dyDescent="0.3">
      <c r="A259" s="1" t="str">
        <f t="shared" si="12"/>
        <v>920</v>
      </c>
      <c r="B259" s="1" t="str">
        <f t="shared" si="13"/>
        <v>2 02</v>
      </c>
      <c r="C259" s="1" t="str">
        <f t="shared" si="14"/>
        <v>920 2 02</v>
      </c>
      <c r="D259" s="1" t="str">
        <f t="shared" si="16"/>
        <v>25</v>
      </c>
      <c r="E259" s="1" t="str">
        <f t="shared" si="17"/>
        <v>920 2 02 25</v>
      </c>
      <c r="F259" s="65" t="s">
        <v>545</v>
      </c>
      <c r="G259" s="66" t="s">
        <v>544</v>
      </c>
      <c r="H259" s="67" t="s">
        <v>110</v>
      </c>
      <c r="I259" s="60">
        <v>683.4</v>
      </c>
      <c r="J259" s="90">
        <v>473.39517999999998</v>
      </c>
      <c r="K259" s="18">
        <f t="shared" si="18"/>
        <v>683.4</v>
      </c>
      <c r="L259" s="107"/>
      <c r="M259" s="49"/>
      <c r="N259" s="49"/>
      <c r="O259" s="172"/>
    </row>
    <row r="260" spans="1:15" s="19" customFormat="1" ht="37.5" customHeight="1" x14ac:dyDescent="0.3">
      <c r="A260" s="1"/>
      <c r="B260" s="1"/>
      <c r="C260" s="1"/>
      <c r="D260" s="1"/>
      <c r="E260" s="1"/>
      <c r="F260" s="65" t="s">
        <v>697</v>
      </c>
      <c r="G260" s="66" t="s">
        <v>642</v>
      </c>
      <c r="H260" s="67" t="s">
        <v>110</v>
      </c>
      <c r="I260" s="60">
        <v>2221557.7999999998</v>
      </c>
      <c r="J260" s="90">
        <v>1443954.1799099999</v>
      </c>
      <c r="K260" s="18">
        <f t="shared" si="18"/>
        <v>2221557.7999999998</v>
      </c>
      <c r="L260" s="107"/>
      <c r="M260" s="49"/>
      <c r="N260" s="49"/>
      <c r="O260" s="172"/>
    </row>
    <row r="261" spans="1:15" s="19" customFormat="1" ht="56.25" customHeight="1" x14ac:dyDescent="0.3">
      <c r="A261" s="1"/>
      <c r="B261" s="1"/>
      <c r="C261" s="1"/>
      <c r="D261" s="1"/>
      <c r="E261" s="1"/>
      <c r="F261" s="65" t="s">
        <v>698</v>
      </c>
      <c r="G261" s="66" t="s">
        <v>643</v>
      </c>
      <c r="H261" s="67" t="s">
        <v>110</v>
      </c>
      <c r="I261" s="60">
        <v>153720.1</v>
      </c>
      <c r="J261" s="90">
        <v>37616.579559999998</v>
      </c>
      <c r="K261" s="18">
        <f t="shared" si="18"/>
        <v>153720.1</v>
      </c>
      <c r="L261" s="107"/>
      <c r="M261" s="49"/>
      <c r="N261" s="49"/>
      <c r="O261" s="172"/>
    </row>
    <row r="262" spans="1:15" s="19" customFormat="1" ht="75" customHeight="1" x14ac:dyDescent="0.3">
      <c r="A262" s="1"/>
      <c r="B262" s="1"/>
      <c r="C262" s="1"/>
      <c r="D262" s="1"/>
      <c r="E262" s="1"/>
      <c r="F262" s="65" t="s">
        <v>699</v>
      </c>
      <c r="G262" s="66" t="s">
        <v>644</v>
      </c>
      <c r="H262" s="67" t="s">
        <v>110</v>
      </c>
      <c r="I262" s="60">
        <v>45250.06</v>
      </c>
      <c r="J262" s="90">
        <v>42932.411010000003</v>
      </c>
      <c r="K262" s="18">
        <f t="shared" si="18"/>
        <v>45250.06</v>
      </c>
      <c r="L262" s="107"/>
      <c r="M262" s="49"/>
      <c r="N262" s="49"/>
      <c r="O262" s="172"/>
    </row>
    <row r="263" spans="1:15" s="19" customFormat="1" ht="78.75" customHeight="1" x14ac:dyDescent="0.3">
      <c r="A263" s="1" t="str">
        <f>LEFT(C263,3)</f>
        <v>920</v>
      </c>
      <c r="B263" s="1" t="str">
        <f>RIGHT(C263,4)</f>
        <v>2 02</v>
      </c>
      <c r="C263" s="1" t="str">
        <f>LEFT(F263,8)</f>
        <v>920 2 02</v>
      </c>
      <c r="D263" s="1" t="str">
        <f>RIGHT(E263,2)</f>
        <v>25</v>
      </c>
      <c r="E263" s="1" t="str">
        <f>LEFT(F263,11)</f>
        <v>920 2 02 25</v>
      </c>
      <c r="F263" s="65" t="s">
        <v>475</v>
      </c>
      <c r="G263" s="66" t="s">
        <v>140</v>
      </c>
      <c r="H263" s="67" t="s">
        <v>110</v>
      </c>
      <c r="I263" s="60">
        <v>358.8</v>
      </c>
      <c r="J263" s="90">
        <v>269.10001</v>
      </c>
      <c r="K263" s="18">
        <f t="shared" ref="K263:K274" si="28">I263</f>
        <v>358.8</v>
      </c>
      <c r="L263" s="105">
        <v>352.5</v>
      </c>
      <c r="M263" s="105">
        <v>342.7</v>
      </c>
      <c r="N263" s="105">
        <v>342.7</v>
      </c>
      <c r="O263" s="168"/>
    </row>
    <row r="264" spans="1:15" s="19" customFormat="1" ht="56.25" customHeight="1" x14ac:dyDescent="0.3">
      <c r="A264" s="1"/>
      <c r="B264" s="1"/>
      <c r="C264" s="1"/>
      <c r="D264" s="1"/>
      <c r="E264" s="1"/>
      <c r="F264" s="65" t="s">
        <v>700</v>
      </c>
      <c r="G264" s="66" t="s">
        <v>645</v>
      </c>
      <c r="H264" s="67" t="s">
        <v>110</v>
      </c>
      <c r="I264" s="60">
        <v>293467.8</v>
      </c>
      <c r="J264" s="90">
        <v>99433.610100000005</v>
      </c>
      <c r="K264" s="18">
        <f t="shared" si="28"/>
        <v>293467.8</v>
      </c>
      <c r="L264" s="105"/>
      <c r="M264" s="105"/>
      <c r="N264" s="105"/>
      <c r="O264" s="168"/>
    </row>
    <row r="265" spans="1:15" s="19" customFormat="1" ht="78" customHeight="1" x14ac:dyDescent="0.3">
      <c r="A265" s="1"/>
      <c r="B265" s="1"/>
      <c r="C265" s="1"/>
      <c r="D265" s="1"/>
      <c r="E265" s="1"/>
      <c r="F265" s="65" t="s">
        <v>701</v>
      </c>
      <c r="G265" s="66" t="s">
        <v>646</v>
      </c>
      <c r="H265" s="67" t="s">
        <v>110</v>
      </c>
      <c r="I265" s="60">
        <v>4840.5</v>
      </c>
      <c r="J265" s="90">
        <v>2680.8232899999998</v>
      </c>
      <c r="K265" s="18">
        <f t="shared" si="28"/>
        <v>4840.5</v>
      </c>
      <c r="L265" s="49">
        <v>4840.5</v>
      </c>
      <c r="M265" s="49">
        <v>6185.5</v>
      </c>
      <c r="N265" s="49">
        <v>6185.5</v>
      </c>
      <c r="O265" s="172"/>
    </row>
    <row r="266" spans="1:15" s="19" customFormat="1" ht="56.25" customHeight="1" x14ac:dyDescent="0.3">
      <c r="A266" s="1" t="str">
        <f>LEFT(C266,3)</f>
        <v>920</v>
      </c>
      <c r="B266" s="1" t="str">
        <f>RIGHT(C266,4)</f>
        <v>2 02</v>
      </c>
      <c r="C266" s="1" t="str">
        <f>LEFT(F266,8)</f>
        <v>920 2 02</v>
      </c>
      <c r="D266" s="1" t="str">
        <f>RIGHT(E266,2)</f>
        <v>25</v>
      </c>
      <c r="E266" s="1" t="str">
        <f>LEFT(F266,11)</f>
        <v>920 2 02 25</v>
      </c>
      <c r="F266" s="65" t="s">
        <v>415</v>
      </c>
      <c r="G266" s="66" t="s">
        <v>141</v>
      </c>
      <c r="H266" s="67" t="s">
        <v>110</v>
      </c>
      <c r="I266" s="60">
        <v>320.10000000000002</v>
      </c>
      <c r="J266" s="90">
        <v>265.85419000000002</v>
      </c>
      <c r="K266" s="18">
        <f t="shared" si="28"/>
        <v>320.10000000000002</v>
      </c>
      <c r="L266" s="49">
        <v>258.8</v>
      </c>
      <c r="M266" s="107">
        <v>249.5</v>
      </c>
      <c r="N266" s="49">
        <v>247.6</v>
      </c>
      <c r="O266" s="172"/>
    </row>
    <row r="267" spans="1:15" s="19" customFormat="1" ht="75" customHeight="1" x14ac:dyDescent="0.3">
      <c r="A267" s="1" t="str">
        <f>LEFT(C267,3)</f>
        <v>920</v>
      </c>
      <c r="B267" s="1" t="str">
        <f>RIGHT(C267,4)</f>
        <v>2 02</v>
      </c>
      <c r="C267" s="1" t="str">
        <f>LEFT(F267,8)</f>
        <v>920 2 02</v>
      </c>
      <c r="D267" s="1" t="str">
        <f>RIGHT(E267,2)</f>
        <v>25</v>
      </c>
      <c r="E267" s="1" t="str">
        <f>LEFT(F267,11)</f>
        <v>920 2 02 25</v>
      </c>
      <c r="F267" s="71" t="s">
        <v>416</v>
      </c>
      <c r="G267" s="66" t="s">
        <v>297</v>
      </c>
      <c r="H267" s="67" t="s">
        <v>110</v>
      </c>
      <c r="I267" s="60">
        <v>22907.599999999999</v>
      </c>
      <c r="J267" s="91">
        <v>20474.490310000001</v>
      </c>
      <c r="K267" s="18">
        <f t="shared" si="28"/>
        <v>22907.599999999999</v>
      </c>
      <c r="L267" s="107">
        <v>13179.1</v>
      </c>
      <c r="M267" s="107">
        <v>12903.7</v>
      </c>
      <c r="N267" s="107">
        <v>12716.7</v>
      </c>
      <c r="O267" s="173"/>
    </row>
    <row r="268" spans="1:15" s="19" customFormat="1" ht="56.25" customHeight="1" x14ac:dyDescent="0.3">
      <c r="A268" s="1" t="str">
        <f>LEFT(C268,3)</f>
        <v>920</v>
      </c>
      <c r="B268" s="1" t="str">
        <f>RIGHT(C268,4)</f>
        <v>2 02</v>
      </c>
      <c r="C268" s="1" t="str">
        <f>LEFT(F268,8)</f>
        <v>920 2 02</v>
      </c>
      <c r="D268" s="1" t="str">
        <f>RIGHT(E268,2)</f>
        <v>25</v>
      </c>
      <c r="E268" s="1" t="str">
        <f>LEFT(F268,11)</f>
        <v>920 2 02 25</v>
      </c>
      <c r="F268" s="71" t="s">
        <v>417</v>
      </c>
      <c r="G268" s="72" t="s">
        <v>295</v>
      </c>
      <c r="H268" s="67" t="s">
        <v>110</v>
      </c>
      <c r="I268" s="60">
        <v>8712.5</v>
      </c>
      <c r="J268" s="90">
        <v>6967.2851499999997</v>
      </c>
      <c r="K268" s="18">
        <f t="shared" si="28"/>
        <v>8712.5</v>
      </c>
      <c r="L268" s="74">
        <v>2985.1</v>
      </c>
      <c r="M268" s="74">
        <v>2994.1</v>
      </c>
      <c r="N268" s="74">
        <v>2994.1</v>
      </c>
      <c r="O268" s="174"/>
    </row>
    <row r="269" spans="1:15" s="19" customFormat="1" ht="37.5" customHeight="1" x14ac:dyDescent="0.3">
      <c r="A269" s="1" t="str">
        <f>LEFT(C269,3)</f>
        <v>920</v>
      </c>
      <c r="B269" s="1" t="str">
        <f>RIGHT(C269,4)</f>
        <v>2 02</v>
      </c>
      <c r="C269" s="1" t="str">
        <f>LEFT(F269,8)</f>
        <v>920 2 02</v>
      </c>
      <c r="D269" s="1" t="str">
        <f>RIGHT(E269,2)</f>
        <v>25</v>
      </c>
      <c r="E269" s="1" t="str">
        <f>LEFT(F269,11)</f>
        <v>920 2 02 25</v>
      </c>
      <c r="F269" s="65" t="s">
        <v>551</v>
      </c>
      <c r="G269" s="66" t="s">
        <v>550</v>
      </c>
      <c r="H269" s="67" t="s">
        <v>110</v>
      </c>
      <c r="I269" s="60">
        <v>52884.3</v>
      </c>
      <c r="J269" s="90">
        <v>46001.07662</v>
      </c>
      <c r="K269" s="18">
        <f t="shared" si="28"/>
        <v>52884.3</v>
      </c>
      <c r="L269" s="49">
        <v>89233</v>
      </c>
      <c r="M269" s="49">
        <v>89038.399999999994</v>
      </c>
      <c r="N269" s="49">
        <v>87086.1</v>
      </c>
      <c r="O269" s="172"/>
    </row>
    <row r="270" spans="1:15" s="19" customFormat="1" ht="56.25" customHeight="1" x14ac:dyDescent="0.3">
      <c r="A270" s="1"/>
      <c r="B270" s="1"/>
      <c r="C270" s="1"/>
      <c r="D270" s="1"/>
      <c r="E270" s="1"/>
      <c r="F270" s="71" t="s">
        <v>702</v>
      </c>
      <c r="G270" s="66" t="s">
        <v>647</v>
      </c>
      <c r="H270" s="67" t="s">
        <v>110</v>
      </c>
      <c r="I270" s="60">
        <v>14389.5</v>
      </c>
      <c r="J270" s="91">
        <v>6489.1384600000001</v>
      </c>
      <c r="K270" s="18">
        <f t="shared" si="28"/>
        <v>14389.5</v>
      </c>
      <c r="L270" s="107"/>
      <c r="M270" s="107"/>
      <c r="N270" s="107"/>
      <c r="O270" s="173"/>
    </row>
    <row r="271" spans="1:15" s="19" customFormat="1" ht="56.25" customHeight="1" x14ac:dyDescent="0.3">
      <c r="A271" s="1" t="str">
        <f>LEFT(C271,3)</f>
        <v>920</v>
      </c>
      <c r="B271" s="1" t="str">
        <f>RIGHT(C271,4)</f>
        <v>2 02</v>
      </c>
      <c r="C271" s="1" t="str">
        <f>LEFT(F271,8)</f>
        <v>920 2 02</v>
      </c>
      <c r="D271" s="1" t="str">
        <f>RIGHT(E271,2)</f>
        <v>25</v>
      </c>
      <c r="E271" s="1" t="str">
        <f>LEFT(F271,11)</f>
        <v>920 2 02 25</v>
      </c>
      <c r="F271" s="71" t="s">
        <v>553</v>
      </c>
      <c r="G271" s="72" t="s">
        <v>296</v>
      </c>
      <c r="H271" s="67" t="s">
        <v>110</v>
      </c>
      <c r="I271" s="60">
        <v>85649.7</v>
      </c>
      <c r="J271" s="90">
        <v>85518.228000000003</v>
      </c>
      <c r="K271" s="18">
        <f t="shared" si="28"/>
        <v>85649.7</v>
      </c>
      <c r="L271" s="105"/>
      <c r="M271" s="106"/>
      <c r="N271" s="105"/>
      <c r="O271" s="168"/>
    </row>
    <row r="272" spans="1:15" s="19" customFormat="1" ht="37.5" customHeight="1" x14ac:dyDescent="0.3">
      <c r="A272" s="1" t="str">
        <f>LEFT(C272,3)</f>
        <v>920</v>
      </c>
      <c r="B272" s="1" t="str">
        <f>RIGHT(C272,4)</f>
        <v>2 02</v>
      </c>
      <c r="C272" s="1" t="str">
        <f>LEFT(F272,8)</f>
        <v>920 2 02</v>
      </c>
      <c r="D272" s="1" t="str">
        <f>RIGHT(E272,2)</f>
        <v>25</v>
      </c>
      <c r="E272" s="1" t="str">
        <f>LEFT(F272,11)</f>
        <v>920 2 02 25</v>
      </c>
      <c r="F272" s="71" t="s">
        <v>418</v>
      </c>
      <c r="G272" s="66" t="s">
        <v>298</v>
      </c>
      <c r="H272" s="67" t="s">
        <v>110</v>
      </c>
      <c r="I272" s="60">
        <v>53326.9</v>
      </c>
      <c r="J272" s="90">
        <v>51697.836779999998</v>
      </c>
      <c r="K272" s="18">
        <f t="shared" si="28"/>
        <v>53326.9</v>
      </c>
      <c r="L272" s="107">
        <v>111527.9</v>
      </c>
      <c r="M272" s="107">
        <v>163782</v>
      </c>
      <c r="N272" s="49">
        <v>145962.5</v>
      </c>
      <c r="O272" s="172"/>
    </row>
    <row r="273" spans="1:15" s="19" customFormat="1" ht="37.5" customHeight="1" x14ac:dyDescent="0.3">
      <c r="A273" s="1" t="str">
        <f>LEFT(C273,3)</f>
        <v>920</v>
      </c>
      <c r="B273" s="1" t="str">
        <f>RIGHT(C273,4)</f>
        <v>2 02</v>
      </c>
      <c r="C273" s="1" t="str">
        <f>LEFT(F273,8)</f>
        <v>920 2 02</v>
      </c>
      <c r="D273" s="1" t="str">
        <f>RIGHT(E273,2)</f>
        <v>25</v>
      </c>
      <c r="E273" s="1" t="str">
        <f>LEFT(F273,11)</f>
        <v>920 2 02 25</v>
      </c>
      <c r="F273" s="65" t="s">
        <v>549</v>
      </c>
      <c r="G273" s="66" t="s">
        <v>548</v>
      </c>
      <c r="H273" s="67" t="s">
        <v>110</v>
      </c>
      <c r="I273" s="60">
        <v>166080.9</v>
      </c>
      <c r="J273" s="90">
        <v>84996.363880000004</v>
      </c>
      <c r="K273" s="18">
        <f t="shared" si="28"/>
        <v>166080.9</v>
      </c>
      <c r="L273" s="49">
        <v>102600</v>
      </c>
      <c r="M273" s="49">
        <v>120112.5</v>
      </c>
      <c r="N273" s="49">
        <v>120112.5</v>
      </c>
      <c r="O273" s="172"/>
    </row>
    <row r="274" spans="1:15" s="19" customFormat="1" ht="37.5" customHeight="1" x14ac:dyDescent="0.3">
      <c r="A274" s="1" t="str">
        <f>LEFT(C274,3)</f>
        <v>920</v>
      </c>
      <c r="B274" s="1" t="str">
        <f>RIGHT(C274,4)</f>
        <v>2 02</v>
      </c>
      <c r="C274" s="1" t="str">
        <f>LEFT(F274,8)</f>
        <v>920 2 02</v>
      </c>
      <c r="D274" s="1" t="str">
        <f>RIGHT(E274,2)</f>
        <v>25</v>
      </c>
      <c r="E274" s="1" t="str">
        <f>LEFT(F274,11)</f>
        <v>920 2 02 25</v>
      </c>
      <c r="F274" s="65" t="s">
        <v>515</v>
      </c>
      <c r="G274" s="66" t="s">
        <v>494</v>
      </c>
      <c r="H274" s="67" t="s">
        <v>110</v>
      </c>
      <c r="I274" s="60">
        <v>111384.3</v>
      </c>
      <c r="J274" s="90">
        <v>103174.75448</v>
      </c>
      <c r="K274" s="18">
        <f t="shared" si="28"/>
        <v>111384.3</v>
      </c>
      <c r="L274" s="49">
        <v>105299.9</v>
      </c>
      <c r="M274" s="49">
        <v>105347.7</v>
      </c>
      <c r="N274" s="49">
        <v>105089.5</v>
      </c>
      <c r="O274" s="172"/>
    </row>
    <row r="275" spans="1:15" s="19" customFormat="1" ht="37.5" customHeight="1" x14ac:dyDescent="0.3">
      <c r="A275" s="1" t="s">
        <v>820</v>
      </c>
      <c r="B275" s="1" t="s">
        <v>821</v>
      </c>
      <c r="C275" s="1" t="s">
        <v>822</v>
      </c>
      <c r="D275" s="1" t="s">
        <v>823</v>
      </c>
      <c r="E275" s="1" t="s">
        <v>824</v>
      </c>
      <c r="F275" s="65" t="s">
        <v>299</v>
      </c>
      <c r="G275" s="66" t="s">
        <v>300</v>
      </c>
      <c r="H275" s="67" t="s">
        <v>110</v>
      </c>
      <c r="I275" s="60">
        <v>21440</v>
      </c>
      <c r="J275" s="90">
        <v>0</v>
      </c>
      <c r="K275" s="18">
        <v>21440</v>
      </c>
      <c r="L275" s="49">
        <v>15829.3</v>
      </c>
      <c r="M275" s="49">
        <v>11025.5</v>
      </c>
      <c r="N275" s="49">
        <v>0</v>
      </c>
      <c r="O275" s="172"/>
    </row>
    <row r="276" spans="1:15" s="19" customFormat="1" ht="56.25" customHeight="1" x14ac:dyDescent="0.3">
      <c r="A276" s="1" t="str">
        <f t="shared" ref="A276:A284" si="29">LEFT(C276,3)</f>
        <v>920</v>
      </c>
      <c r="B276" s="1" t="str">
        <f t="shared" ref="B276:B284" si="30">RIGHT(C276,4)</f>
        <v>2 02</v>
      </c>
      <c r="C276" s="1" t="str">
        <f t="shared" ref="C276:C284" si="31">LEFT(F276,8)</f>
        <v>920 2 02</v>
      </c>
      <c r="D276" s="1" t="str">
        <f t="shared" ref="D276:D284" si="32">RIGHT(E276,2)</f>
        <v>25</v>
      </c>
      <c r="E276" s="1" t="str">
        <f t="shared" ref="E276:E284" si="33">LEFT(F276,11)</f>
        <v>920 2 02 25</v>
      </c>
      <c r="F276" s="65" t="s">
        <v>419</v>
      </c>
      <c r="G276" s="66" t="s">
        <v>142</v>
      </c>
      <c r="H276" s="67" t="s">
        <v>110</v>
      </c>
      <c r="I276" s="60">
        <v>1912.5</v>
      </c>
      <c r="J276" s="90">
        <v>1450.56556</v>
      </c>
      <c r="K276" s="18">
        <f t="shared" ref="K276:K285" si="34">I276</f>
        <v>1912.5</v>
      </c>
      <c r="L276" s="107">
        <v>1912.5</v>
      </c>
      <c r="M276" s="107">
        <v>1823.4</v>
      </c>
      <c r="N276" s="107">
        <v>1809.9</v>
      </c>
      <c r="O276" s="173"/>
    </row>
    <row r="277" spans="1:15" s="19" customFormat="1" ht="56.25" customHeight="1" x14ac:dyDescent="0.3">
      <c r="A277" s="1" t="str">
        <f t="shared" si="29"/>
        <v>920</v>
      </c>
      <c r="B277" s="1" t="str">
        <f t="shared" si="30"/>
        <v>2 02</v>
      </c>
      <c r="C277" s="1" t="str">
        <f t="shared" si="31"/>
        <v>920 2 02</v>
      </c>
      <c r="D277" s="1" t="str">
        <f t="shared" si="32"/>
        <v>25</v>
      </c>
      <c r="E277" s="1" t="str">
        <f t="shared" si="33"/>
        <v>920 2 02 25</v>
      </c>
      <c r="F277" s="65" t="s">
        <v>420</v>
      </c>
      <c r="G277" s="66" t="s">
        <v>143</v>
      </c>
      <c r="H277" s="67" t="s">
        <v>110</v>
      </c>
      <c r="I277" s="60">
        <v>9033.1</v>
      </c>
      <c r="J277" s="90">
        <v>5442.5999000000002</v>
      </c>
      <c r="K277" s="18">
        <f t="shared" si="34"/>
        <v>9033.1</v>
      </c>
      <c r="L277" s="107">
        <v>8897.9</v>
      </c>
      <c r="M277" s="106">
        <v>0</v>
      </c>
      <c r="N277" s="106">
        <v>0</v>
      </c>
      <c r="O277" s="171"/>
    </row>
    <row r="278" spans="1:15" s="19" customFormat="1" ht="56.25" customHeight="1" x14ac:dyDescent="0.3">
      <c r="A278" s="1" t="str">
        <f t="shared" si="29"/>
        <v>920</v>
      </c>
      <c r="B278" s="1" t="str">
        <f t="shared" si="30"/>
        <v>2 02</v>
      </c>
      <c r="C278" s="1" t="str">
        <f t="shared" si="31"/>
        <v>920 2 02</v>
      </c>
      <c r="D278" s="1" t="str">
        <f t="shared" si="32"/>
        <v>25</v>
      </c>
      <c r="E278" s="1" t="str">
        <f t="shared" si="33"/>
        <v>920 2 02 25</v>
      </c>
      <c r="F278" s="65" t="s">
        <v>421</v>
      </c>
      <c r="G278" s="66" t="s">
        <v>301</v>
      </c>
      <c r="H278" s="67" t="s">
        <v>110</v>
      </c>
      <c r="I278" s="60">
        <v>10404.9</v>
      </c>
      <c r="J278" s="60">
        <v>10404.9</v>
      </c>
      <c r="K278" s="18">
        <f t="shared" si="34"/>
        <v>10404.9</v>
      </c>
      <c r="L278" s="107">
        <v>10019.6</v>
      </c>
      <c r="M278" s="107">
        <v>9752.9</v>
      </c>
      <c r="N278" s="107">
        <v>9405.2999999999993</v>
      </c>
      <c r="O278" s="173"/>
    </row>
    <row r="279" spans="1:15" s="19" customFormat="1" ht="37.5" customHeight="1" x14ac:dyDescent="0.3">
      <c r="A279" s="1" t="str">
        <f t="shared" si="29"/>
        <v>920</v>
      </c>
      <c r="B279" s="1" t="str">
        <f t="shared" si="30"/>
        <v>2 02</v>
      </c>
      <c r="C279" s="1" t="str">
        <f t="shared" si="31"/>
        <v>920 2 02</v>
      </c>
      <c r="D279" s="1" t="str">
        <f t="shared" si="32"/>
        <v>25</v>
      </c>
      <c r="E279" s="1" t="str">
        <f t="shared" si="33"/>
        <v>920 2 02 25</v>
      </c>
      <c r="F279" s="65" t="s">
        <v>422</v>
      </c>
      <c r="G279" s="66" t="s">
        <v>144</v>
      </c>
      <c r="H279" s="67" t="s">
        <v>110</v>
      </c>
      <c r="I279" s="60">
        <v>60298.2</v>
      </c>
      <c r="J279" s="90">
        <v>42122.697930000002</v>
      </c>
      <c r="K279" s="18">
        <f t="shared" si="34"/>
        <v>60298.2</v>
      </c>
      <c r="L279" s="107">
        <v>87240.7</v>
      </c>
      <c r="M279" s="107">
        <v>130248.6</v>
      </c>
      <c r="N279" s="107">
        <v>117368.5</v>
      </c>
      <c r="O279" s="173"/>
    </row>
    <row r="280" spans="1:15" s="19" customFormat="1" ht="56.25" customHeight="1" x14ac:dyDescent="0.3">
      <c r="A280" s="1" t="str">
        <f t="shared" si="29"/>
        <v>920</v>
      </c>
      <c r="B280" s="1" t="str">
        <f t="shared" si="30"/>
        <v>2 02</v>
      </c>
      <c r="C280" s="1" t="str">
        <f t="shared" si="31"/>
        <v>920 2 02</v>
      </c>
      <c r="D280" s="1" t="str">
        <f t="shared" si="32"/>
        <v>25</v>
      </c>
      <c r="E280" s="1" t="str">
        <f t="shared" si="33"/>
        <v>920 2 02 25</v>
      </c>
      <c r="F280" s="65" t="s">
        <v>423</v>
      </c>
      <c r="G280" s="66" t="s">
        <v>145</v>
      </c>
      <c r="H280" s="67" t="s">
        <v>110</v>
      </c>
      <c r="I280" s="60">
        <v>395628.5</v>
      </c>
      <c r="J280" s="90">
        <v>237539.98467999999</v>
      </c>
      <c r="K280" s="18">
        <f t="shared" si="34"/>
        <v>395628.5</v>
      </c>
      <c r="L280" s="107">
        <v>299854.40000000002</v>
      </c>
      <c r="M280" s="49">
        <v>298249</v>
      </c>
      <c r="N280" s="49">
        <v>0</v>
      </c>
      <c r="O280" s="172"/>
    </row>
    <row r="281" spans="1:15" s="19" customFormat="1" ht="75" customHeight="1" x14ac:dyDescent="0.3">
      <c r="A281" s="1" t="str">
        <f t="shared" si="29"/>
        <v>920</v>
      </c>
      <c r="B281" s="1" t="str">
        <f t="shared" si="30"/>
        <v>2 02</v>
      </c>
      <c r="C281" s="1" t="str">
        <f t="shared" si="31"/>
        <v>920 2 02</v>
      </c>
      <c r="D281" s="1" t="str">
        <f t="shared" si="32"/>
        <v>25</v>
      </c>
      <c r="E281" s="1" t="str">
        <f t="shared" si="33"/>
        <v>920 2 02 25</v>
      </c>
      <c r="F281" s="65" t="s">
        <v>424</v>
      </c>
      <c r="G281" s="66" t="s">
        <v>146</v>
      </c>
      <c r="H281" s="67" t="s">
        <v>110</v>
      </c>
      <c r="I281" s="60">
        <v>292840.90000000002</v>
      </c>
      <c r="J281" s="90">
        <v>338474</v>
      </c>
      <c r="K281" s="18">
        <f t="shared" si="34"/>
        <v>292840.90000000002</v>
      </c>
      <c r="L281" s="105">
        <v>25457.4</v>
      </c>
      <c r="M281" s="105">
        <v>268645.8</v>
      </c>
      <c r="N281" s="105">
        <v>34108.800000000003</v>
      </c>
      <c r="O281" s="168"/>
    </row>
    <row r="282" spans="1:15" s="19" customFormat="1" ht="56.25" customHeight="1" x14ac:dyDescent="0.3">
      <c r="A282" s="1" t="str">
        <f t="shared" si="29"/>
        <v>920</v>
      </c>
      <c r="B282" s="1" t="str">
        <f t="shared" si="30"/>
        <v>2 02</v>
      </c>
      <c r="C282" s="1" t="str">
        <f t="shared" si="31"/>
        <v>920 2 02</v>
      </c>
      <c r="D282" s="1" t="str">
        <f t="shared" si="32"/>
        <v>25</v>
      </c>
      <c r="E282" s="1" t="str">
        <f t="shared" si="33"/>
        <v>920 2 02 25</v>
      </c>
      <c r="F282" s="65" t="s">
        <v>430</v>
      </c>
      <c r="G282" s="66" t="s">
        <v>429</v>
      </c>
      <c r="H282" s="67" t="s">
        <v>110</v>
      </c>
      <c r="I282" s="60">
        <v>148500</v>
      </c>
      <c r="J282" s="90">
        <v>112187.69659000001</v>
      </c>
      <c r="K282" s="18">
        <f t="shared" si="34"/>
        <v>148500</v>
      </c>
      <c r="L282" s="49">
        <v>148500</v>
      </c>
      <c r="M282" s="49">
        <v>188100</v>
      </c>
      <c r="N282" s="49">
        <v>188100</v>
      </c>
      <c r="O282" s="172"/>
    </row>
    <row r="283" spans="1:15" s="19" customFormat="1" ht="56.25" customHeight="1" x14ac:dyDescent="0.3">
      <c r="A283" s="1" t="str">
        <f t="shared" si="29"/>
        <v>920</v>
      </c>
      <c r="B283" s="1" t="str">
        <f t="shared" si="30"/>
        <v>2 02</v>
      </c>
      <c r="C283" s="1" t="str">
        <f t="shared" si="31"/>
        <v>920 2 02</v>
      </c>
      <c r="D283" s="1" t="str">
        <f t="shared" si="32"/>
        <v>25</v>
      </c>
      <c r="E283" s="1" t="str">
        <f t="shared" si="33"/>
        <v>920 2 02 25</v>
      </c>
      <c r="F283" s="65" t="s">
        <v>431</v>
      </c>
      <c r="G283" s="66" t="s">
        <v>302</v>
      </c>
      <c r="H283" s="67" t="s">
        <v>110</v>
      </c>
      <c r="I283" s="60">
        <v>89988.4</v>
      </c>
      <c r="J283" s="90">
        <v>53905.420420000002</v>
      </c>
      <c r="K283" s="18">
        <f t="shared" si="34"/>
        <v>89988.4</v>
      </c>
      <c r="L283" s="106">
        <v>81938</v>
      </c>
      <c r="M283" s="105">
        <v>85428.4</v>
      </c>
      <c r="N283" s="105">
        <v>85428.4</v>
      </c>
      <c r="O283" s="168"/>
    </row>
    <row r="284" spans="1:15" s="19" customFormat="1" ht="56.25" customHeight="1" x14ac:dyDescent="0.3">
      <c r="A284" s="1" t="str">
        <f t="shared" si="29"/>
        <v>920</v>
      </c>
      <c r="B284" s="1" t="str">
        <f t="shared" si="30"/>
        <v>2 02</v>
      </c>
      <c r="C284" s="1" t="str">
        <f t="shared" si="31"/>
        <v>920 2 02</v>
      </c>
      <c r="D284" s="1" t="str">
        <f t="shared" si="32"/>
        <v>25</v>
      </c>
      <c r="E284" s="1" t="str">
        <f t="shared" si="33"/>
        <v>920 2 02 25</v>
      </c>
      <c r="F284" s="65" t="s">
        <v>479</v>
      </c>
      <c r="G284" s="66" t="s">
        <v>304</v>
      </c>
      <c r="H284" s="67" t="s">
        <v>110</v>
      </c>
      <c r="I284" s="60">
        <v>95513</v>
      </c>
      <c r="J284" s="90">
        <v>60621.376859999997</v>
      </c>
      <c r="K284" s="18">
        <f t="shared" si="34"/>
        <v>95513</v>
      </c>
      <c r="L284" s="49">
        <v>13683</v>
      </c>
      <c r="M284" s="49">
        <v>101402</v>
      </c>
      <c r="N284" s="49">
        <v>101402</v>
      </c>
      <c r="O284" s="172"/>
    </row>
    <row r="285" spans="1:15" s="19" customFormat="1" ht="56.25" customHeight="1" x14ac:dyDescent="0.3">
      <c r="A285" s="1"/>
      <c r="B285" s="1"/>
      <c r="C285" s="1"/>
      <c r="D285" s="1"/>
      <c r="E285" s="1"/>
      <c r="F285" s="65" t="s">
        <v>703</v>
      </c>
      <c r="G285" s="66" t="s">
        <v>648</v>
      </c>
      <c r="H285" s="67" t="s">
        <v>110</v>
      </c>
      <c r="I285" s="60">
        <v>21560.5</v>
      </c>
      <c r="J285" s="90">
        <v>0</v>
      </c>
      <c r="K285" s="18">
        <f t="shared" si="34"/>
        <v>21560.5</v>
      </c>
      <c r="L285" s="49">
        <v>18270.7</v>
      </c>
      <c r="M285" s="49">
        <v>15152.6</v>
      </c>
      <c r="N285" s="49">
        <v>19157.8</v>
      </c>
      <c r="O285" s="172"/>
    </row>
    <row r="286" spans="1:15" s="19" customFormat="1" ht="37.5" customHeight="1" x14ac:dyDescent="0.3">
      <c r="A286" s="1" t="str">
        <f t="shared" si="12"/>
        <v>920</v>
      </c>
      <c r="B286" s="1" t="str">
        <f t="shared" si="13"/>
        <v>2 02</v>
      </c>
      <c r="C286" s="1" t="str">
        <f t="shared" si="14"/>
        <v>920 2 02</v>
      </c>
      <c r="D286" s="1" t="str">
        <f t="shared" si="16"/>
        <v>25</v>
      </c>
      <c r="E286" s="1" t="str">
        <f t="shared" si="17"/>
        <v>920 2 02 25</v>
      </c>
      <c r="F286" s="65" t="s">
        <v>547</v>
      </c>
      <c r="G286" s="66" t="s">
        <v>546</v>
      </c>
      <c r="H286" s="67" t="s">
        <v>110</v>
      </c>
      <c r="I286" s="60">
        <v>233742.8</v>
      </c>
      <c r="J286" s="90">
        <v>40229.959640000001</v>
      </c>
      <c r="K286" s="18">
        <f t="shared" si="18"/>
        <v>233742.8</v>
      </c>
      <c r="L286" s="107">
        <v>103180.6</v>
      </c>
      <c r="M286" s="49">
        <v>173633.9</v>
      </c>
      <c r="N286" s="49">
        <v>176798.1</v>
      </c>
      <c r="O286" s="172"/>
    </row>
    <row r="287" spans="1:15" s="19" customFormat="1" ht="75" customHeight="1" x14ac:dyDescent="0.3">
      <c r="A287" s="1"/>
      <c r="B287" s="1"/>
      <c r="C287" s="1"/>
      <c r="D287" s="1"/>
      <c r="E287" s="1"/>
      <c r="F287" s="65" t="s">
        <v>704</v>
      </c>
      <c r="G287" s="66" t="s">
        <v>649</v>
      </c>
      <c r="H287" s="67" t="s">
        <v>110</v>
      </c>
      <c r="I287" s="60">
        <v>16755.7</v>
      </c>
      <c r="J287" s="90">
        <v>10390.67224</v>
      </c>
      <c r="K287" s="18">
        <f t="shared" si="18"/>
        <v>16755.7</v>
      </c>
      <c r="L287" s="107">
        <v>19204.8</v>
      </c>
      <c r="M287" s="107">
        <v>19204.8</v>
      </c>
      <c r="N287" s="107">
        <v>19204.8</v>
      </c>
      <c r="O287" s="173"/>
    </row>
    <row r="288" spans="1:15" s="19" customFormat="1" ht="93.75" customHeight="1" x14ac:dyDescent="0.3">
      <c r="A288" s="1" t="str">
        <f>LEFT(C288,3)</f>
        <v>920</v>
      </c>
      <c r="B288" s="1" t="str">
        <f>RIGHT(C288,4)</f>
        <v>2 02</v>
      </c>
      <c r="C288" s="1" t="str">
        <f>LEFT(F288,8)</f>
        <v>920 2 02</v>
      </c>
      <c r="D288" s="1" t="str">
        <f>RIGHT(E288,2)</f>
        <v>27</v>
      </c>
      <c r="E288" s="1" t="str">
        <f>LEFT(F288,11)</f>
        <v>920 2 02 27</v>
      </c>
      <c r="F288" s="68" t="s">
        <v>500</v>
      </c>
      <c r="G288" s="66" t="s">
        <v>433</v>
      </c>
      <c r="H288" s="67" t="s">
        <v>110</v>
      </c>
      <c r="I288" s="60">
        <v>151263.4</v>
      </c>
      <c r="J288" s="90">
        <v>105331.1131</v>
      </c>
      <c r="K288" s="18">
        <f>I288</f>
        <v>151263.4</v>
      </c>
      <c r="L288" s="51"/>
      <c r="M288" s="51"/>
      <c r="N288" s="50"/>
      <c r="O288" s="167"/>
    </row>
    <row r="289" spans="1:22" s="19" customFormat="1" ht="75" customHeight="1" x14ac:dyDescent="0.3">
      <c r="A289" s="1" t="str">
        <f t="shared" si="12"/>
        <v>920</v>
      </c>
      <c r="B289" s="1" t="str">
        <f t="shared" si="13"/>
        <v>2 02</v>
      </c>
      <c r="C289" s="1" t="str">
        <f t="shared" si="14"/>
        <v>920 2 02</v>
      </c>
      <c r="D289" s="1" t="str">
        <f t="shared" si="16"/>
        <v>27</v>
      </c>
      <c r="E289" s="1" t="str">
        <f t="shared" si="17"/>
        <v>920 2 02 27</v>
      </c>
      <c r="F289" s="65" t="s">
        <v>513</v>
      </c>
      <c r="G289" s="66" t="s">
        <v>512</v>
      </c>
      <c r="H289" s="67" t="s">
        <v>110</v>
      </c>
      <c r="I289" s="60">
        <v>0</v>
      </c>
      <c r="J289" s="90">
        <v>0</v>
      </c>
      <c r="K289" s="18">
        <f t="shared" si="18"/>
        <v>0</v>
      </c>
      <c r="L289" s="105"/>
      <c r="M289" s="105">
        <v>42700</v>
      </c>
      <c r="N289" s="105">
        <v>90000</v>
      </c>
      <c r="O289" s="168"/>
    </row>
    <row r="290" spans="1:22" s="19" customFormat="1" ht="75" customHeight="1" x14ac:dyDescent="0.3">
      <c r="A290" s="1" t="str">
        <f t="shared" si="12"/>
        <v>920</v>
      </c>
      <c r="B290" s="1" t="str">
        <f t="shared" si="13"/>
        <v>2 02</v>
      </c>
      <c r="C290" s="1" t="str">
        <f t="shared" si="14"/>
        <v>920 2 02</v>
      </c>
      <c r="D290" s="1" t="str">
        <f t="shared" si="16"/>
        <v>27</v>
      </c>
      <c r="E290" s="1" t="str">
        <f t="shared" si="17"/>
        <v>920 2 02 27</v>
      </c>
      <c r="F290" s="65" t="s">
        <v>517</v>
      </c>
      <c r="G290" s="66" t="s">
        <v>516</v>
      </c>
      <c r="H290" s="67" t="s">
        <v>110</v>
      </c>
      <c r="I290" s="60">
        <v>157885.1</v>
      </c>
      <c r="J290" s="90">
        <v>39881.353009999999</v>
      </c>
      <c r="K290" s="18">
        <f t="shared" si="18"/>
        <v>157885.1</v>
      </c>
      <c r="L290" s="49">
        <v>138958.6</v>
      </c>
      <c r="M290" s="49">
        <v>0</v>
      </c>
      <c r="N290" s="49">
        <v>371124</v>
      </c>
      <c r="O290" s="172"/>
    </row>
    <row r="291" spans="1:22" s="19" customFormat="1" ht="75" customHeight="1" x14ac:dyDescent="0.3">
      <c r="A291" s="1"/>
      <c r="B291" s="1"/>
      <c r="C291" s="1"/>
      <c r="D291" s="1"/>
      <c r="E291" s="1"/>
      <c r="F291" s="68" t="s">
        <v>705</v>
      </c>
      <c r="G291" s="66" t="s">
        <v>650</v>
      </c>
      <c r="H291" s="67" t="s">
        <v>110</v>
      </c>
      <c r="I291" s="60">
        <v>117103.6</v>
      </c>
      <c r="J291" s="90">
        <v>40857.592980000001</v>
      </c>
      <c r="K291" s="18">
        <f t="shared" ref="K291:K333" si="35">I291</f>
        <v>117103.6</v>
      </c>
      <c r="L291" s="105"/>
      <c r="M291" s="105"/>
      <c r="N291" s="105"/>
      <c r="O291" s="168"/>
    </row>
    <row r="292" spans="1:22" s="19" customFormat="1" ht="37.5" customHeight="1" x14ac:dyDescent="0.3">
      <c r="A292" s="1"/>
      <c r="B292" s="1"/>
      <c r="C292" s="1"/>
      <c r="D292" s="1"/>
      <c r="E292" s="1"/>
      <c r="F292" s="68" t="s">
        <v>706</v>
      </c>
      <c r="G292" s="66" t="s">
        <v>651</v>
      </c>
      <c r="H292" s="67" t="s">
        <v>110</v>
      </c>
      <c r="I292" s="60">
        <v>77173.3</v>
      </c>
      <c r="J292" s="90">
        <v>31540.2</v>
      </c>
      <c r="K292" s="18">
        <f t="shared" si="35"/>
        <v>77173.3</v>
      </c>
      <c r="L292" s="105"/>
      <c r="M292" s="105"/>
      <c r="N292" s="105"/>
      <c r="O292" s="168"/>
    </row>
    <row r="293" spans="1:22" s="19" customFormat="1" ht="37.5" customHeight="1" x14ac:dyDescent="0.3">
      <c r="A293" s="1"/>
      <c r="B293" s="1"/>
      <c r="C293" s="1"/>
      <c r="D293" s="1"/>
      <c r="E293" s="1"/>
      <c r="F293" s="68" t="s">
        <v>711</v>
      </c>
      <c r="G293" s="66" t="s">
        <v>712</v>
      </c>
      <c r="H293" s="67" t="s">
        <v>110</v>
      </c>
      <c r="I293" s="60">
        <v>0</v>
      </c>
      <c r="J293" s="90">
        <v>0</v>
      </c>
      <c r="K293" s="18">
        <f t="shared" si="35"/>
        <v>0</v>
      </c>
      <c r="L293" s="49">
        <v>961</v>
      </c>
      <c r="M293" s="49">
        <v>610.6</v>
      </c>
      <c r="N293" s="49">
        <v>542.4</v>
      </c>
      <c r="O293" s="172"/>
    </row>
    <row r="294" spans="1:22" s="19" customFormat="1" ht="37.5" customHeight="1" x14ac:dyDescent="0.3">
      <c r="A294" s="1"/>
      <c r="B294" s="1"/>
      <c r="C294" s="1"/>
      <c r="D294" s="1"/>
      <c r="E294" s="1"/>
      <c r="F294" s="68" t="s">
        <v>713</v>
      </c>
      <c r="G294" s="66" t="s">
        <v>714</v>
      </c>
      <c r="H294" s="67" t="s">
        <v>110</v>
      </c>
      <c r="I294" s="60"/>
      <c r="J294" s="90"/>
      <c r="K294" s="18">
        <f t="shared" si="35"/>
        <v>0</v>
      </c>
      <c r="L294" s="49">
        <v>12993.9</v>
      </c>
      <c r="M294" s="49">
        <v>6979.9</v>
      </c>
      <c r="N294" s="49">
        <v>0</v>
      </c>
      <c r="O294" s="172"/>
    </row>
    <row r="295" spans="1:22" s="19" customFormat="1" ht="37.5" customHeight="1" x14ac:dyDescent="0.3">
      <c r="A295" s="1"/>
      <c r="B295" s="1"/>
      <c r="C295" s="1"/>
      <c r="D295" s="1"/>
      <c r="E295" s="1"/>
      <c r="F295" s="68" t="s">
        <v>715</v>
      </c>
      <c r="G295" s="66" t="s">
        <v>716</v>
      </c>
      <c r="H295" s="67" t="s">
        <v>110</v>
      </c>
      <c r="I295" s="60"/>
      <c r="J295" s="90"/>
      <c r="K295" s="18">
        <f t="shared" si="35"/>
        <v>0</v>
      </c>
      <c r="L295" s="49">
        <v>13887.8</v>
      </c>
      <c r="M295" s="49">
        <v>0</v>
      </c>
      <c r="N295" s="49">
        <v>0</v>
      </c>
      <c r="O295" s="172"/>
    </row>
    <row r="296" spans="1:22" s="19" customFormat="1" ht="37.5" customHeight="1" x14ac:dyDescent="0.3">
      <c r="A296" s="1"/>
      <c r="B296" s="1"/>
      <c r="C296" s="1"/>
      <c r="D296" s="1"/>
      <c r="E296" s="1"/>
      <c r="F296" s="68" t="s">
        <v>718</v>
      </c>
      <c r="G296" s="66" t="s">
        <v>717</v>
      </c>
      <c r="H296" s="67" t="s">
        <v>110</v>
      </c>
      <c r="I296" s="60"/>
      <c r="J296" s="90"/>
      <c r="K296" s="18">
        <f t="shared" si="35"/>
        <v>0</v>
      </c>
      <c r="L296" s="49"/>
      <c r="M296" s="49">
        <v>27760.2</v>
      </c>
      <c r="N296" s="49">
        <v>14884.2</v>
      </c>
      <c r="O296" s="172"/>
    </row>
    <row r="297" spans="1:22" s="85" customFormat="1" ht="37.5" customHeight="1" x14ac:dyDescent="0.3">
      <c r="A297" s="84"/>
      <c r="B297" s="84"/>
      <c r="C297" s="84"/>
      <c r="D297" s="84"/>
      <c r="E297" s="84"/>
      <c r="F297" s="68">
        <v>25139</v>
      </c>
      <c r="G297" s="66" t="s">
        <v>719</v>
      </c>
      <c r="H297" s="67" t="s">
        <v>110</v>
      </c>
      <c r="I297" s="60"/>
      <c r="J297" s="90"/>
      <c r="K297" s="18">
        <f t="shared" si="35"/>
        <v>0</v>
      </c>
      <c r="L297" s="49"/>
      <c r="M297" s="49"/>
      <c r="N297" s="49">
        <v>237669.4</v>
      </c>
      <c r="O297" s="172"/>
      <c r="P297" s="85">
        <v>3638064.18</v>
      </c>
      <c r="S297" s="85">
        <v>2976901.8000000003</v>
      </c>
      <c r="T297" s="85">
        <v>2804332.4000000004</v>
      </c>
      <c r="U297" s="85">
        <v>2879243.6</v>
      </c>
    </row>
    <row r="298" spans="1:22" s="120" customFormat="1" ht="56.25" customHeight="1" x14ac:dyDescent="0.3">
      <c r="A298" s="110" t="str">
        <f t="shared" ref="A298:A372" si="36">LEFT(C298,3)</f>
        <v>920</v>
      </c>
      <c r="B298" s="110" t="str">
        <f t="shared" ref="B298:B372" si="37">RIGHT(C298,4)</f>
        <v>2 02</v>
      </c>
      <c r="C298" s="110" t="str">
        <f t="shared" ref="C298:C372" si="38">LEFT(F298,8)</f>
        <v>920 2 02</v>
      </c>
      <c r="D298" s="110" t="str">
        <f t="shared" ref="D298:D372" si="39">RIGHT(E298,2)</f>
        <v>35</v>
      </c>
      <c r="E298" s="110" t="str">
        <f t="shared" ref="E298:E372" si="40">LEFT(F298,11)</f>
        <v>920 2 02 35</v>
      </c>
      <c r="F298" s="111" t="s">
        <v>434</v>
      </c>
      <c r="G298" s="112" t="s">
        <v>152</v>
      </c>
      <c r="H298" s="113" t="s">
        <v>110</v>
      </c>
      <c r="I298" s="114">
        <v>19262.900000000001</v>
      </c>
      <c r="J298" s="115">
        <v>14447.16</v>
      </c>
      <c r="K298" s="116">
        <f t="shared" si="35"/>
        <v>19262.900000000001</v>
      </c>
      <c r="L298" s="121">
        <v>20802.7</v>
      </c>
      <c r="M298" s="121">
        <v>21030.5</v>
      </c>
      <c r="N298" s="121">
        <v>21909.9</v>
      </c>
      <c r="O298" s="175" t="s">
        <v>825</v>
      </c>
      <c r="P298" s="119">
        <f t="shared" ref="P298:U298" si="41">SUM(I298:I321)</f>
        <v>3638064.1800000006</v>
      </c>
      <c r="Q298" s="119">
        <f t="shared" si="41"/>
        <v>2713090.3456099997</v>
      </c>
      <c r="R298" s="119">
        <f t="shared" si="41"/>
        <v>3638064.1800000006</v>
      </c>
      <c r="S298" s="119">
        <f t="shared" si="41"/>
        <v>2976901.8000000003</v>
      </c>
      <c r="T298" s="119">
        <f t="shared" si="41"/>
        <v>2804332.4</v>
      </c>
      <c r="U298" s="119">
        <f t="shared" si="41"/>
        <v>2879243.6</v>
      </c>
      <c r="V298" s="119"/>
    </row>
    <row r="299" spans="1:22" s="19" customFormat="1" ht="56.25" customHeight="1" x14ac:dyDescent="0.3">
      <c r="A299" s="1" t="str">
        <f t="shared" si="36"/>
        <v>920</v>
      </c>
      <c r="B299" s="1" t="str">
        <f t="shared" si="37"/>
        <v>2 02</v>
      </c>
      <c r="C299" s="1" t="str">
        <f t="shared" si="38"/>
        <v>920 2 02</v>
      </c>
      <c r="D299" s="1" t="str">
        <f t="shared" si="39"/>
        <v>35</v>
      </c>
      <c r="E299" s="1" t="str">
        <f t="shared" si="40"/>
        <v>920 2 02 35</v>
      </c>
      <c r="F299" s="65" t="s">
        <v>435</v>
      </c>
      <c r="G299" s="73" t="s">
        <v>153</v>
      </c>
      <c r="H299" s="67" t="s">
        <v>110</v>
      </c>
      <c r="I299" s="60">
        <v>603.5</v>
      </c>
      <c r="J299" s="90">
        <v>0</v>
      </c>
      <c r="K299" s="18">
        <f t="shared" si="35"/>
        <v>603.5</v>
      </c>
      <c r="L299" s="107">
        <v>636.6</v>
      </c>
      <c r="M299" s="107">
        <v>3694.9</v>
      </c>
      <c r="N299" s="107">
        <v>510.1</v>
      </c>
      <c r="O299" s="173"/>
      <c r="P299" s="78">
        <f>P297-P298</f>
        <v>0</v>
      </c>
      <c r="Q299" s="78">
        <f t="shared" ref="Q299:U299" si="42">Q297-Q298</f>
        <v>-2713090.3456099997</v>
      </c>
      <c r="R299" s="78">
        <f t="shared" si="42"/>
        <v>-3638064.1800000006</v>
      </c>
      <c r="S299" s="78">
        <f t="shared" si="42"/>
        <v>0</v>
      </c>
      <c r="T299" s="78">
        <f t="shared" si="42"/>
        <v>0</v>
      </c>
      <c r="U299" s="78">
        <f t="shared" si="42"/>
        <v>0</v>
      </c>
    </row>
    <row r="300" spans="1:22" s="19" customFormat="1" ht="37.5" customHeight="1" x14ac:dyDescent="0.3">
      <c r="A300" s="1" t="str">
        <f t="shared" si="36"/>
        <v>920</v>
      </c>
      <c r="B300" s="1" t="str">
        <f t="shared" si="37"/>
        <v>2 02</v>
      </c>
      <c r="C300" s="1" t="str">
        <f t="shared" si="38"/>
        <v>920 2 02</v>
      </c>
      <c r="D300" s="1" t="str">
        <f t="shared" si="39"/>
        <v>35</v>
      </c>
      <c r="E300" s="1" t="str">
        <f t="shared" si="40"/>
        <v>920 2 02 35</v>
      </c>
      <c r="F300" s="65" t="s">
        <v>436</v>
      </c>
      <c r="G300" s="66" t="s">
        <v>154</v>
      </c>
      <c r="H300" s="67" t="s">
        <v>110</v>
      </c>
      <c r="I300" s="60">
        <v>11167.1</v>
      </c>
      <c r="J300" s="90">
        <v>534.32449999999994</v>
      </c>
      <c r="K300" s="18">
        <f t="shared" si="35"/>
        <v>11167.1</v>
      </c>
      <c r="L300" s="107">
        <v>10511.1</v>
      </c>
      <c r="M300" s="107">
        <v>10514.7</v>
      </c>
      <c r="N300" s="107">
        <v>11855.1</v>
      </c>
      <c r="O300" s="173"/>
    </row>
    <row r="301" spans="1:22" s="19" customFormat="1" ht="37.5" customHeight="1" x14ac:dyDescent="0.3">
      <c r="A301" s="1" t="str">
        <f t="shared" si="36"/>
        <v>920</v>
      </c>
      <c r="B301" s="1" t="str">
        <f t="shared" si="37"/>
        <v>2 02</v>
      </c>
      <c r="C301" s="1" t="str">
        <f t="shared" si="38"/>
        <v>920 2 02</v>
      </c>
      <c r="D301" s="1" t="str">
        <f t="shared" si="39"/>
        <v>35</v>
      </c>
      <c r="E301" s="1" t="str">
        <f t="shared" si="40"/>
        <v>920 2 02 35</v>
      </c>
      <c r="F301" s="65" t="s">
        <v>437</v>
      </c>
      <c r="G301" s="66" t="s">
        <v>652</v>
      </c>
      <c r="H301" s="67" t="s">
        <v>110</v>
      </c>
      <c r="I301" s="60">
        <v>443347.5</v>
      </c>
      <c r="J301" s="90">
        <v>312132.29113000003</v>
      </c>
      <c r="K301" s="18">
        <f t="shared" si="35"/>
        <v>443347.5</v>
      </c>
      <c r="L301" s="107">
        <v>300885.5</v>
      </c>
      <c r="M301" s="107">
        <v>311459.90000000002</v>
      </c>
      <c r="N301" s="107">
        <v>341317.7</v>
      </c>
      <c r="O301" s="173"/>
    </row>
    <row r="302" spans="1:22" s="19" customFormat="1" ht="75" customHeight="1" x14ac:dyDescent="0.3">
      <c r="A302" s="1" t="str">
        <f t="shared" si="36"/>
        <v>920</v>
      </c>
      <c r="B302" s="1" t="str">
        <f t="shared" si="37"/>
        <v>2 02</v>
      </c>
      <c r="C302" s="1" t="str">
        <f t="shared" si="38"/>
        <v>920 2 02</v>
      </c>
      <c r="D302" s="1" t="str">
        <f t="shared" si="39"/>
        <v>35</v>
      </c>
      <c r="E302" s="1" t="str">
        <f t="shared" si="40"/>
        <v>920 2 02 35</v>
      </c>
      <c r="F302" s="65" t="s">
        <v>438</v>
      </c>
      <c r="G302" s="66" t="s">
        <v>305</v>
      </c>
      <c r="H302" s="67" t="s">
        <v>110</v>
      </c>
      <c r="I302" s="60">
        <v>8936.6</v>
      </c>
      <c r="J302" s="60">
        <v>8936.6</v>
      </c>
      <c r="K302" s="18">
        <f t="shared" si="35"/>
        <v>8936.6</v>
      </c>
      <c r="L302" s="107">
        <v>10561.9</v>
      </c>
      <c r="M302" s="107">
        <v>10513.8</v>
      </c>
      <c r="N302" s="107">
        <v>10593.5</v>
      </c>
      <c r="O302" s="173"/>
    </row>
    <row r="303" spans="1:22" s="19" customFormat="1" ht="75" customHeight="1" x14ac:dyDescent="0.3">
      <c r="A303" s="1" t="str">
        <f t="shared" si="36"/>
        <v>920</v>
      </c>
      <c r="B303" s="1" t="str">
        <f t="shared" si="37"/>
        <v>2 02</v>
      </c>
      <c r="C303" s="1" t="str">
        <f t="shared" si="38"/>
        <v>920 2 02</v>
      </c>
      <c r="D303" s="1" t="str">
        <f t="shared" si="39"/>
        <v>35</v>
      </c>
      <c r="E303" s="1" t="str">
        <f t="shared" si="40"/>
        <v>920 2 02 35</v>
      </c>
      <c r="F303" s="65" t="s">
        <v>439</v>
      </c>
      <c r="G303" s="66" t="s">
        <v>155</v>
      </c>
      <c r="H303" s="67" t="s">
        <v>110</v>
      </c>
      <c r="I303" s="60">
        <v>128.30000000000001</v>
      </c>
      <c r="J303" s="90">
        <v>115.50695</v>
      </c>
      <c r="K303" s="18">
        <f t="shared" si="35"/>
        <v>128.30000000000001</v>
      </c>
      <c r="L303" s="107">
        <v>167.2</v>
      </c>
      <c r="M303" s="107">
        <v>174.1</v>
      </c>
      <c r="N303" s="107">
        <v>180.9</v>
      </c>
      <c r="O303" s="173"/>
    </row>
    <row r="304" spans="1:22" s="19" customFormat="1" ht="75" customHeight="1" x14ac:dyDescent="0.3">
      <c r="A304" s="1" t="str">
        <f t="shared" si="36"/>
        <v>920</v>
      </c>
      <c r="B304" s="1" t="str">
        <f t="shared" si="37"/>
        <v>2 02</v>
      </c>
      <c r="C304" s="1" t="str">
        <f t="shared" si="38"/>
        <v>920 2 02</v>
      </c>
      <c r="D304" s="1" t="str">
        <f t="shared" si="39"/>
        <v>35</v>
      </c>
      <c r="E304" s="1" t="str">
        <f t="shared" si="40"/>
        <v>920 2 02 35</v>
      </c>
      <c r="F304" s="65" t="s">
        <v>440</v>
      </c>
      <c r="G304" s="66" t="s">
        <v>306</v>
      </c>
      <c r="H304" s="67" t="s">
        <v>110</v>
      </c>
      <c r="I304" s="60">
        <v>24634.400000000001</v>
      </c>
      <c r="J304" s="60">
        <v>24634.400000000001</v>
      </c>
      <c r="K304" s="18">
        <f t="shared" si="35"/>
        <v>24634.400000000001</v>
      </c>
      <c r="L304" s="107">
        <v>27468</v>
      </c>
      <c r="M304" s="107">
        <v>27473.1</v>
      </c>
      <c r="N304" s="107">
        <v>27487</v>
      </c>
      <c r="O304" s="173"/>
    </row>
    <row r="305" spans="1:15" s="19" customFormat="1" ht="75" customHeight="1" x14ac:dyDescent="0.3">
      <c r="A305" s="1" t="str">
        <f t="shared" si="36"/>
        <v>920</v>
      </c>
      <c r="B305" s="1" t="str">
        <f t="shared" si="37"/>
        <v>2 02</v>
      </c>
      <c r="C305" s="1" t="str">
        <f t="shared" si="38"/>
        <v>920 2 02</v>
      </c>
      <c r="D305" s="1" t="str">
        <f t="shared" si="39"/>
        <v>35</v>
      </c>
      <c r="E305" s="1" t="str">
        <f t="shared" si="40"/>
        <v>920 2 02 35</v>
      </c>
      <c r="F305" s="65" t="s">
        <v>441</v>
      </c>
      <c r="G305" s="66" t="s">
        <v>156</v>
      </c>
      <c r="H305" s="67" t="s">
        <v>110</v>
      </c>
      <c r="I305" s="60">
        <v>4575.1000000000004</v>
      </c>
      <c r="J305" s="90">
        <v>4422</v>
      </c>
      <c r="K305" s="18">
        <f t="shared" si="35"/>
        <v>4575.1000000000004</v>
      </c>
      <c r="L305" s="107">
        <v>5260.4</v>
      </c>
      <c r="M305" s="107">
        <v>5470.8</v>
      </c>
      <c r="N305" s="107">
        <v>5689.5</v>
      </c>
      <c r="O305" s="173"/>
    </row>
    <row r="306" spans="1:15" s="19" customFormat="1" ht="56.25" customHeight="1" x14ac:dyDescent="0.3">
      <c r="A306" s="1" t="str">
        <f t="shared" si="36"/>
        <v>920</v>
      </c>
      <c r="B306" s="1" t="str">
        <f t="shared" si="37"/>
        <v>2 02</v>
      </c>
      <c r="C306" s="1" t="str">
        <f t="shared" si="38"/>
        <v>920 2 02</v>
      </c>
      <c r="D306" s="1" t="str">
        <f t="shared" si="39"/>
        <v>35</v>
      </c>
      <c r="E306" s="1" t="str">
        <f t="shared" si="40"/>
        <v>920 2 02 35</v>
      </c>
      <c r="F306" s="65" t="s">
        <v>442</v>
      </c>
      <c r="G306" s="73" t="s">
        <v>157</v>
      </c>
      <c r="H306" s="67" t="s">
        <v>110</v>
      </c>
      <c r="I306" s="60">
        <v>26.9</v>
      </c>
      <c r="J306" s="90">
        <v>0</v>
      </c>
      <c r="K306" s="18">
        <f t="shared" si="35"/>
        <v>26.9</v>
      </c>
      <c r="L306" s="107">
        <v>27.4</v>
      </c>
      <c r="M306" s="107">
        <v>28.2</v>
      </c>
      <c r="N306" s="107">
        <v>28.9</v>
      </c>
      <c r="O306" s="173"/>
    </row>
    <row r="307" spans="1:15" s="19" customFormat="1" ht="37.5" customHeight="1" x14ac:dyDescent="0.3">
      <c r="A307" s="1" t="str">
        <f t="shared" si="36"/>
        <v>920</v>
      </c>
      <c r="B307" s="1" t="str">
        <f t="shared" si="37"/>
        <v>2 02</v>
      </c>
      <c r="C307" s="1" t="str">
        <f t="shared" si="38"/>
        <v>920 2 02</v>
      </c>
      <c r="D307" s="1" t="str">
        <f t="shared" si="39"/>
        <v>35</v>
      </c>
      <c r="E307" s="1" t="str">
        <f t="shared" si="40"/>
        <v>920 2 02 35</v>
      </c>
      <c r="F307" s="65" t="s">
        <v>443</v>
      </c>
      <c r="G307" s="66" t="s">
        <v>158</v>
      </c>
      <c r="H307" s="67" t="s">
        <v>110</v>
      </c>
      <c r="I307" s="60">
        <v>173163.1</v>
      </c>
      <c r="J307" s="90">
        <v>143372.38200000001</v>
      </c>
      <c r="K307" s="18">
        <f t="shared" si="35"/>
        <v>173163.1</v>
      </c>
      <c r="L307" s="107">
        <v>154936</v>
      </c>
      <c r="M307" s="107">
        <v>154892.4</v>
      </c>
      <c r="N307" s="107">
        <v>154892.4</v>
      </c>
      <c r="O307" s="173"/>
    </row>
    <row r="308" spans="1:15" s="19" customFormat="1" ht="56.25" customHeight="1" x14ac:dyDescent="0.3">
      <c r="A308" s="1" t="str">
        <f t="shared" si="36"/>
        <v>920</v>
      </c>
      <c r="B308" s="1" t="str">
        <f t="shared" si="37"/>
        <v>2 02</v>
      </c>
      <c r="C308" s="1" t="str">
        <f t="shared" si="38"/>
        <v>920 2 02</v>
      </c>
      <c r="D308" s="1" t="str">
        <f t="shared" si="39"/>
        <v>35</v>
      </c>
      <c r="E308" s="1" t="str">
        <f t="shared" si="40"/>
        <v>920 2 02 35</v>
      </c>
      <c r="F308" s="65" t="s">
        <v>480</v>
      </c>
      <c r="G308" s="66" t="s">
        <v>159</v>
      </c>
      <c r="H308" s="67" t="s">
        <v>110</v>
      </c>
      <c r="I308" s="60">
        <v>25602.6</v>
      </c>
      <c r="J308" s="90">
        <v>11310.613300000001</v>
      </c>
      <c r="K308" s="18">
        <f t="shared" si="35"/>
        <v>25602.6</v>
      </c>
      <c r="L308" s="107">
        <v>27377.3</v>
      </c>
      <c r="M308" s="107">
        <v>29040.400000000001</v>
      </c>
      <c r="N308" s="107">
        <v>27312</v>
      </c>
      <c r="O308" s="173"/>
    </row>
    <row r="309" spans="1:15" s="19" customFormat="1" ht="75" customHeight="1" x14ac:dyDescent="0.3">
      <c r="A309" s="1" t="str">
        <f t="shared" si="36"/>
        <v>920</v>
      </c>
      <c r="B309" s="1" t="str">
        <f t="shared" si="37"/>
        <v>2 02</v>
      </c>
      <c r="C309" s="1" t="str">
        <f t="shared" si="38"/>
        <v>920 2 02</v>
      </c>
      <c r="D309" s="1" t="str">
        <f t="shared" si="39"/>
        <v>35</v>
      </c>
      <c r="E309" s="1" t="str">
        <f t="shared" si="40"/>
        <v>920 2 02 35</v>
      </c>
      <c r="F309" s="65" t="s">
        <v>481</v>
      </c>
      <c r="G309" s="66" t="s">
        <v>160</v>
      </c>
      <c r="H309" s="67" t="s">
        <v>110</v>
      </c>
      <c r="I309" s="60">
        <v>44410</v>
      </c>
      <c r="J309" s="90">
        <v>22000</v>
      </c>
      <c r="K309" s="18">
        <f t="shared" si="35"/>
        <v>44410</v>
      </c>
      <c r="L309" s="107">
        <v>39542.300000000003</v>
      </c>
      <c r="M309" s="107">
        <v>41007.800000000003</v>
      </c>
      <c r="N309" s="107">
        <v>42637.5</v>
      </c>
      <c r="O309" s="173"/>
    </row>
    <row r="310" spans="1:15" s="19" customFormat="1" ht="56.25" customHeight="1" x14ac:dyDescent="0.3">
      <c r="A310" s="1" t="str">
        <f t="shared" si="36"/>
        <v>920</v>
      </c>
      <c r="B310" s="1" t="str">
        <f t="shared" si="37"/>
        <v>2 02</v>
      </c>
      <c r="C310" s="1" t="str">
        <f t="shared" si="38"/>
        <v>920 2 02</v>
      </c>
      <c r="D310" s="1" t="str">
        <f t="shared" si="39"/>
        <v>35</v>
      </c>
      <c r="E310" s="1" t="str">
        <f t="shared" si="40"/>
        <v>920 2 02 35</v>
      </c>
      <c r="F310" s="65" t="s">
        <v>482</v>
      </c>
      <c r="G310" s="66" t="s">
        <v>161</v>
      </c>
      <c r="H310" s="67" t="s">
        <v>110</v>
      </c>
      <c r="I310" s="60">
        <v>40.1</v>
      </c>
      <c r="J310" s="91">
        <v>15.08943</v>
      </c>
      <c r="K310" s="18">
        <f t="shared" si="35"/>
        <v>40.1</v>
      </c>
      <c r="L310" s="107">
        <v>61</v>
      </c>
      <c r="M310" s="107">
        <v>61</v>
      </c>
      <c r="N310" s="107">
        <v>61</v>
      </c>
      <c r="O310" s="173"/>
    </row>
    <row r="311" spans="1:15" s="19" customFormat="1" ht="56.25" customHeight="1" x14ac:dyDescent="0.3">
      <c r="A311" s="1" t="str">
        <f t="shared" si="36"/>
        <v>920</v>
      </c>
      <c r="B311" s="1" t="str">
        <f t="shared" si="37"/>
        <v>2 02</v>
      </c>
      <c r="C311" s="1" t="str">
        <f t="shared" si="38"/>
        <v>920 2 02</v>
      </c>
      <c r="D311" s="1" t="str">
        <f t="shared" si="39"/>
        <v>35</v>
      </c>
      <c r="E311" s="1" t="str">
        <f t="shared" si="40"/>
        <v>920 2 02 35</v>
      </c>
      <c r="F311" s="65" t="s">
        <v>483</v>
      </c>
      <c r="G311" s="66" t="s">
        <v>162</v>
      </c>
      <c r="H311" s="67" t="s">
        <v>110</v>
      </c>
      <c r="I311" s="60">
        <v>1056816</v>
      </c>
      <c r="J311" s="90">
        <v>1023939.5814199999</v>
      </c>
      <c r="K311" s="18">
        <f t="shared" si="35"/>
        <v>1056816</v>
      </c>
      <c r="L311" s="107">
        <v>583341</v>
      </c>
      <c r="M311" s="107">
        <v>385506.6</v>
      </c>
      <c r="N311" s="107">
        <v>392700.7</v>
      </c>
      <c r="O311" s="173"/>
    </row>
    <row r="312" spans="1:15" s="19" customFormat="1" ht="112.5" customHeight="1" x14ac:dyDescent="0.3">
      <c r="A312" s="1" t="str">
        <f t="shared" si="36"/>
        <v>920</v>
      </c>
      <c r="B312" s="1" t="str">
        <f t="shared" si="37"/>
        <v>2 02</v>
      </c>
      <c r="C312" s="1" t="str">
        <f t="shared" si="38"/>
        <v>920 2 02</v>
      </c>
      <c r="D312" s="1" t="str">
        <f t="shared" si="39"/>
        <v>35</v>
      </c>
      <c r="E312" s="1" t="str">
        <f t="shared" si="40"/>
        <v>920 2 02 35</v>
      </c>
      <c r="F312" s="65" t="s">
        <v>484</v>
      </c>
      <c r="G312" s="66" t="s">
        <v>163</v>
      </c>
      <c r="H312" s="67" t="s">
        <v>110</v>
      </c>
      <c r="I312" s="60">
        <v>821150.6</v>
      </c>
      <c r="J312" s="90">
        <v>485641.41109000001</v>
      </c>
      <c r="K312" s="18">
        <f t="shared" si="35"/>
        <v>821150.6</v>
      </c>
      <c r="L312" s="107">
        <v>796310</v>
      </c>
      <c r="M312" s="107">
        <v>825835.5</v>
      </c>
      <c r="N312" s="107">
        <v>858667</v>
      </c>
      <c r="O312" s="173"/>
    </row>
    <row r="313" spans="1:15" s="19" customFormat="1" ht="37.5" customHeight="1" x14ac:dyDescent="0.3">
      <c r="A313" s="1" t="str">
        <f t="shared" si="36"/>
        <v>920</v>
      </c>
      <c r="B313" s="1" t="str">
        <f t="shared" si="37"/>
        <v>2 02</v>
      </c>
      <c r="C313" s="1" t="str">
        <f t="shared" si="38"/>
        <v>920 2 02</v>
      </c>
      <c r="D313" s="1" t="str">
        <f t="shared" si="39"/>
        <v>35</v>
      </c>
      <c r="E313" s="1" t="str">
        <f t="shared" si="40"/>
        <v>920 2 02 35</v>
      </c>
      <c r="F313" s="68" t="s">
        <v>528</v>
      </c>
      <c r="G313" s="66" t="s">
        <v>444</v>
      </c>
      <c r="H313" s="67" t="s">
        <v>110</v>
      </c>
      <c r="I313" s="60">
        <v>29584.799999999999</v>
      </c>
      <c r="J313" s="90">
        <v>20628.8446</v>
      </c>
      <c r="K313" s="18">
        <f t="shared" si="35"/>
        <v>29584.799999999999</v>
      </c>
      <c r="L313" s="107">
        <v>42218.6</v>
      </c>
      <c r="M313" s="107">
        <v>43441.8</v>
      </c>
      <c r="N313" s="107">
        <v>46936.7</v>
      </c>
      <c r="O313" s="173"/>
    </row>
    <row r="314" spans="1:15" s="19" customFormat="1" ht="75" customHeight="1" x14ac:dyDescent="0.3">
      <c r="A314" s="1" t="str">
        <f t="shared" si="36"/>
        <v>920</v>
      </c>
      <c r="B314" s="1" t="str">
        <f t="shared" si="37"/>
        <v>2 02</v>
      </c>
      <c r="C314" s="1" t="str">
        <f t="shared" si="38"/>
        <v>920 2 02</v>
      </c>
      <c r="D314" s="1" t="str">
        <f t="shared" si="39"/>
        <v>35</v>
      </c>
      <c r="E314" s="1" t="str">
        <f t="shared" si="40"/>
        <v>920 2 02 35</v>
      </c>
      <c r="F314" s="68" t="s">
        <v>529</v>
      </c>
      <c r="G314" s="66" t="s">
        <v>445</v>
      </c>
      <c r="H314" s="67" t="s">
        <v>110</v>
      </c>
      <c r="I314" s="60">
        <v>8684.18</v>
      </c>
      <c r="J314" s="90">
        <v>7544</v>
      </c>
      <c r="K314" s="18">
        <f t="shared" si="35"/>
        <v>8684.18</v>
      </c>
      <c r="L314" s="107">
        <v>9725.2000000000007</v>
      </c>
      <c r="M314" s="107">
        <v>5035.3</v>
      </c>
      <c r="N314" s="107">
        <v>5129.8</v>
      </c>
      <c r="O314" s="173"/>
    </row>
    <row r="315" spans="1:15" s="19" customFormat="1" ht="37.5" customHeight="1" x14ac:dyDescent="0.3">
      <c r="A315" s="1" t="str">
        <f t="shared" si="36"/>
        <v>920</v>
      </c>
      <c r="B315" s="1" t="str">
        <f t="shared" si="37"/>
        <v>2 02</v>
      </c>
      <c r="C315" s="1" t="str">
        <f t="shared" si="38"/>
        <v>920 2 02</v>
      </c>
      <c r="D315" s="1" t="str">
        <f t="shared" si="39"/>
        <v>35</v>
      </c>
      <c r="E315" s="1" t="str">
        <f t="shared" si="40"/>
        <v>920 2 02 35</v>
      </c>
      <c r="F315" s="68" t="s">
        <v>530</v>
      </c>
      <c r="G315" s="66" t="s">
        <v>446</v>
      </c>
      <c r="H315" s="67" t="s">
        <v>110</v>
      </c>
      <c r="I315" s="60">
        <v>277.10000000000002</v>
      </c>
      <c r="J315" s="90">
        <v>0</v>
      </c>
      <c r="K315" s="18">
        <f t="shared" si="35"/>
        <v>277.10000000000002</v>
      </c>
      <c r="L315" s="107">
        <v>0</v>
      </c>
      <c r="M315" s="107">
        <v>0</v>
      </c>
      <c r="N315" s="107">
        <v>0</v>
      </c>
      <c r="O315" s="173"/>
    </row>
    <row r="316" spans="1:15" s="19" customFormat="1" ht="75" customHeight="1" x14ac:dyDescent="0.3">
      <c r="A316" s="1" t="str">
        <f t="shared" si="36"/>
        <v>920</v>
      </c>
      <c r="B316" s="1" t="str">
        <f t="shared" si="37"/>
        <v>2 02</v>
      </c>
      <c r="C316" s="1" t="str">
        <f t="shared" si="38"/>
        <v>920 2 02</v>
      </c>
      <c r="D316" s="1" t="str">
        <f t="shared" si="39"/>
        <v>35</v>
      </c>
      <c r="E316" s="1" t="str">
        <f t="shared" si="40"/>
        <v>920 2 02 35</v>
      </c>
      <c r="F316" s="68" t="s">
        <v>531</v>
      </c>
      <c r="G316" s="66" t="s">
        <v>447</v>
      </c>
      <c r="H316" s="67" t="s">
        <v>110</v>
      </c>
      <c r="I316" s="60">
        <v>87287.3</v>
      </c>
      <c r="J316" s="90">
        <v>86632.6</v>
      </c>
      <c r="K316" s="18">
        <f t="shared" si="35"/>
        <v>87287.3</v>
      </c>
      <c r="L316" s="107">
        <v>32841.4</v>
      </c>
      <c r="M316" s="107">
        <v>11634.7</v>
      </c>
      <c r="N316" s="107">
        <v>10228.6</v>
      </c>
      <c r="O316" s="173"/>
    </row>
    <row r="317" spans="1:15" s="19" customFormat="1" ht="112.5" customHeight="1" x14ac:dyDescent="0.3">
      <c r="A317" s="1" t="str">
        <f t="shared" si="36"/>
        <v>920</v>
      </c>
      <c r="B317" s="1" t="str">
        <f t="shared" si="37"/>
        <v>2 02</v>
      </c>
      <c r="C317" s="1" t="str">
        <f t="shared" si="38"/>
        <v>920 2 02</v>
      </c>
      <c r="D317" s="1" t="str">
        <f t="shared" si="39"/>
        <v>35</v>
      </c>
      <c r="E317" s="1" t="str">
        <f t="shared" si="40"/>
        <v>920 2 02 35</v>
      </c>
      <c r="F317" s="65" t="s">
        <v>448</v>
      </c>
      <c r="G317" s="66" t="s">
        <v>164</v>
      </c>
      <c r="H317" s="67" t="s">
        <v>110</v>
      </c>
      <c r="I317" s="60">
        <v>141358.70000000001</v>
      </c>
      <c r="J317" s="90">
        <v>141339.02578</v>
      </c>
      <c r="K317" s="18">
        <f t="shared" si="35"/>
        <v>141358.70000000001</v>
      </c>
      <c r="L317" s="49">
        <v>146022</v>
      </c>
      <c r="M317" s="49">
        <v>146022</v>
      </c>
      <c r="N317" s="49">
        <v>146022</v>
      </c>
      <c r="O317" s="172"/>
    </row>
    <row r="318" spans="1:15" s="19" customFormat="1" ht="37.5" customHeight="1" x14ac:dyDescent="0.3">
      <c r="A318" s="1"/>
      <c r="B318" s="1"/>
      <c r="C318" s="1"/>
      <c r="D318" s="1"/>
      <c r="E318" s="1"/>
      <c r="F318" s="65" t="s">
        <v>679</v>
      </c>
      <c r="G318" s="66" t="s">
        <v>653</v>
      </c>
      <c r="H318" s="67" t="s">
        <v>110</v>
      </c>
      <c r="I318" s="60">
        <v>4639.6000000000004</v>
      </c>
      <c r="J318" s="90">
        <v>0</v>
      </c>
      <c r="K318" s="18">
        <f t="shared" si="35"/>
        <v>4639.6000000000004</v>
      </c>
      <c r="L318" s="49">
        <v>5278</v>
      </c>
      <c r="M318" s="49">
        <v>0</v>
      </c>
      <c r="N318" s="49">
        <v>0</v>
      </c>
      <c r="O318" s="172"/>
    </row>
    <row r="319" spans="1:15" s="19" customFormat="1" ht="56.25" customHeight="1" x14ac:dyDescent="0.3">
      <c r="A319" s="1" t="str">
        <f t="shared" si="36"/>
        <v>920</v>
      </c>
      <c r="B319" s="1" t="str">
        <f t="shared" si="37"/>
        <v>2 02</v>
      </c>
      <c r="C319" s="1" t="str">
        <f t="shared" si="38"/>
        <v>920 2 02</v>
      </c>
      <c r="D319" s="1" t="str">
        <f t="shared" si="39"/>
        <v>35</v>
      </c>
      <c r="E319" s="1" t="str">
        <f t="shared" si="40"/>
        <v>920 2 02 35</v>
      </c>
      <c r="F319" s="65" t="s">
        <v>485</v>
      </c>
      <c r="G319" s="66" t="s">
        <v>307</v>
      </c>
      <c r="H319" s="67" t="s">
        <v>110</v>
      </c>
      <c r="I319" s="60">
        <v>666917.80000000005</v>
      </c>
      <c r="J319" s="90">
        <v>359001.78080000001</v>
      </c>
      <c r="K319" s="18">
        <f t="shared" si="35"/>
        <v>666917.80000000005</v>
      </c>
      <c r="L319" s="49">
        <v>699837.6</v>
      </c>
      <c r="M319" s="49">
        <v>707535.8</v>
      </c>
      <c r="N319" s="49">
        <v>713903.6</v>
      </c>
      <c r="O319" s="172"/>
    </row>
    <row r="320" spans="1:15" s="19" customFormat="1" ht="30" customHeight="1" x14ac:dyDescent="0.3">
      <c r="A320" s="1" t="str">
        <f t="shared" si="36"/>
        <v>920</v>
      </c>
      <c r="B320" s="1" t="str">
        <f t="shared" si="37"/>
        <v>2 02</v>
      </c>
      <c r="C320" s="1" t="str">
        <f t="shared" si="38"/>
        <v>920 2 02</v>
      </c>
      <c r="D320" s="1" t="str">
        <f t="shared" si="39"/>
        <v>35</v>
      </c>
      <c r="E320" s="1" t="str">
        <f t="shared" si="40"/>
        <v>920 2 02 35</v>
      </c>
      <c r="F320" s="65" t="s">
        <v>486</v>
      </c>
      <c r="G320" s="66" t="s">
        <v>165</v>
      </c>
      <c r="H320" s="67" t="s">
        <v>110</v>
      </c>
      <c r="I320" s="60">
        <v>65450</v>
      </c>
      <c r="J320" s="90">
        <v>46209.334609999998</v>
      </c>
      <c r="K320" s="18">
        <f t="shared" si="35"/>
        <v>65450</v>
      </c>
      <c r="L320" s="107">
        <v>63090.6</v>
      </c>
      <c r="M320" s="107">
        <v>63959.1</v>
      </c>
      <c r="N320" s="107">
        <v>61179.7</v>
      </c>
      <c r="O320" s="173"/>
    </row>
    <row r="321" spans="1:21" s="83" customFormat="1" ht="43.5" customHeight="1" x14ac:dyDescent="0.3">
      <c r="A321" s="79"/>
      <c r="B321" s="79"/>
      <c r="C321" s="79"/>
      <c r="D321" s="79"/>
      <c r="E321" s="79"/>
      <c r="F321" s="65" t="s">
        <v>678</v>
      </c>
      <c r="G321" s="66" t="s">
        <v>654</v>
      </c>
      <c r="H321" s="67" t="s">
        <v>110</v>
      </c>
      <c r="I321" s="60">
        <v>0</v>
      </c>
      <c r="J321" s="90">
        <v>233.4</v>
      </c>
      <c r="K321" s="18">
        <f t="shared" si="35"/>
        <v>0</v>
      </c>
      <c r="L321" s="106"/>
      <c r="M321" s="106"/>
      <c r="N321" s="106"/>
      <c r="O321" s="171"/>
      <c r="S321" s="83">
        <v>5299400.5</v>
      </c>
      <c r="T321" s="83">
        <v>5149755.8</v>
      </c>
      <c r="U321" s="83">
        <v>5087923.8</v>
      </c>
    </row>
    <row r="322" spans="1:21" s="120" customFormat="1" ht="56.25" customHeight="1" x14ac:dyDescent="0.3">
      <c r="A322" s="110" t="str">
        <f t="shared" si="36"/>
        <v>920</v>
      </c>
      <c r="B322" s="110" t="str">
        <f t="shared" si="37"/>
        <v>2 02</v>
      </c>
      <c r="C322" s="110" t="str">
        <f t="shared" si="38"/>
        <v>920 2 02</v>
      </c>
      <c r="D322" s="110" t="str">
        <f t="shared" si="39"/>
        <v>45</v>
      </c>
      <c r="E322" s="110" t="str">
        <f t="shared" si="40"/>
        <v>920 2 02 45</v>
      </c>
      <c r="F322" s="111" t="s">
        <v>487</v>
      </c>
      <c r="G322" s="112" t="s">
        <v>166</v>
      </c>
      <c r="H322" s="113" t="s">
        <v>110</v>
      </c>
      <c r="I322" s="114">
        <v>5179.7</v>
      </c>
      <c r="J322" s="115">
        <v>3152.5736299999999</v>
      </c>
      <c r="K322" s="116">
        <f t="shared" si="35"/>
        <v>5179.7</v>
      </c>
      <c r="L322" s="124">
        <v>6641.75</v>
      </c>
      <c r="M322" s="124"/>
      <c r="N322" s="124"/>
      <c r="O322" s="176" t="s">
        <v>826</v>
      </c>
      <c r="P322" s="119">
        <f t="shared" ref="P322:U322" si="43">SUM(I322:I340)</f>
        <v>7533448.1999999993</v>
      </c>
      <c r="Q322" s="119">
        <f t="shared" si="43"/>
        <v>5216352.9623300005</v>
      </c>
      <c r="R322" s="119">
        <f t="shared" si="43"/>
        <v>7523448.1999999993</v>
      </c>
      <c r="S322" s="119">
        <f t="shared" si="43"/>
        <v>5289400.5</v>
      </c>
      <c r="T322" s="119">
        <f t="shared" si="43"/>
        <v>5149755.8</v>
      </c>
      <c r="U322" s="119">
        <f t="shared" si="43"/>
        <v>5087923.8</v>
      </c>
    </row>
    <row r="323" spans="1:21" s="19" customFormat="1" ht="56.25" customHeight="1" x14ac:dyDescent="0.3">
      <c r="A323" s="1" t="str">
        <f t="shared" si="36"/>
        <v>920</v>
      </c>
      <c r="B323" s="1" t="str">
        <f t="shared" si="37"/>
        <v>2 02</v>
      </c>
      <c r="C323" s="1" t="str">
        <f t="shared" si="38"/>
        <v>920 2 02</v>
      </c>
      <c r="D323" s="1" t="str">
        <f t="shared" si="39"/>
        <v>45</v>
      </c>
      <c r="E323" s="1" t="str">
        <f t="shared" si="40"/>
        <v>920 2 02 45</v>
      </c>
      <c r="F323" s="65" t="s">
        <v>488</v>
      </c>
      <c r="G323" s="66" t="s">
        <v>167</v>
      </c>
      <c r="H323" s="67" t="s">
        <v>110</v>
      </c>
      <c r="I323" s="181">
        <v>6641.8</v>
      </c>
      <c r="J323" s="182">
        <v>4244.0460300000004</v>
      </c>
      <c r="K323" s="18">
        <f t="shared" si="35"/>
        <v>6641.8</v>
      </c>
      <c r="L323" s="49">
        <v>5179.6499999999996</v>
      </c>
      <c r="M323" s="49"/>
      <c r="N323" s="49"/>
    </row>
    <row r="324" spans="1:21" s="55" customFormat="1" ht="93.75" customHeight="1" x14ac:dyDescent="0.25">
      <c r="A324" s="1" t="str">
        <f t="shared" si="36"/>
        <v>920</v>
      </c>
      <c r="B324" s="1" t="str">
        <f t="shared" si="37"/>
        <v>2 02</v>
      </c>
      <c r="C324" s="1" t="str">
        <f t="shared" si="38"/>
        <v>920 2 02</v>
      </c>
      <c r="D324" s="1" t="str">
        <f t="shared" si="39"/>
        <v>45</v>
      </c>
      <c r="E324" s="1" t="str">
        <f t="shared" si="40"/>
        <v>920 2 02 45</v>
      </c>
      <c r="F324" s="65" t="s">
        <v>489</v>
      </c>
      <c r="G324" s="66" t="s">
        <v>308</v>
      </c>
      <c r="H324" s="67" t="s">
        <v>110</v>
      </c>
      <c r="I324" s="181">
        <v>665</v>
      </c>
      <c r="J324" s="182">
        <v>0</v>
      </c>
      <c r="K324" s="18">
        <f t="shared" si="35"/>
        <v>665</v>
      </c>
      <c r="L324" s="49"/>
      <c r="M324" s="49"/>
      <c r="N324" s="49"/>
      <c r="O324" s="172"/>
    </row>
    <row r="325" spans="1:21" s="55" customFormat="1" ht="56.25" customHeight="1" x14ac:dyDescent="0.25">
      <c r="A325" s="1" t="str">
        <f t="shared" si="36"/>
        <v>920</v>
      </c>
      <c r="B325" s="1" t="str">
        <f t="shared" si="37"/>
        <v>2 02</v>
      </c>
      <c r="C325" s="1" t="str">
        <f t="shared" si="38"/>
        <v>920 2 02</v>
      </c>
      <c r="D325" s="1" t="str">
        <f t="shared" si="39"/>
        <v>45</v>
      </c>
      <c r="E325" s="1" t="str">
        <f t="shared" si="40"/>
        <v>920 2 02 45</v>
      </c>
      <c r="F325" s="65" t="s">
        <v>450</v>
      </c>
      <c r="G325" s="66" t="s">
        <v>168</v>
      </c>
      <c r="H325" s="67" t="s">
        <v>110</v>
      </c>
      <c r="I325" s="181">
        <v>46209.9</v>
      </c>
      <c r="J325" s="182">
        <v>41885.303829999997</v>
      </c>
      <c r="K325" s="18">
        <f t="shared" si="35"/>
        <v>46209.9</v>
      </c>
      <c r="L325" s="107">
        <v>53939.1</v>
      </c>
      <c r="M325" s="107">
        <v>53939.1</v>
      </c>
      <c r="N325" s="107">
        <v>53939.1</v>
      </c>
      <c r="O325" s="173"/>
    </row>
    <row r="326" spans="1:21" s="56" customFormat="1" ht="112.5" customHeight="1" x14ac:dyDescent="0.25">
      <c r="A326" s="1" t="str">
        <f>LEFT(C326,3)</f>
        <v>920</v>
      </c>
      <c r="B326" s="1" t="str">
        <f>RIGHT(C326,4)</f>
        <v>2 02</v>
      </c>
      <c r="C326" s="1" t="str">
        <f>LEFT(F326,8)</f>
        <v>920 2 02</v>
      </c>
      <c r="D326" s="1" t="str">
        <f>RIGHT(E326,2)</f>
        <v>45</v>
      </c>
      <c r="E326" s="1" t="str">
        <f>LEFT(F326,11)</f>
        <v>920 2 02 45</v>
      </c>
      <c r="F326" s="68" t="s">
        <v>539</v>
      </c>
      <c r="G326" s="66" t="s">
        <v>451</v>
      </c>
      <c r="H326" s="67" t="s">
        <v>110</v>
      </c>
      <c r="I326" s="181">
        <v>144808.9</v>
      </c>
      <c r="J326" s="182">
        <v>26892.15</v>
      </c>
      <c r="K326" s="18">
        <f>I326</f>
        <v>144808.9</v>
      </c>
      <c r="L326" s="49">
        <v>50255.199999999997</v>
      </c>
      <c r="M326" s="49">
        <v>60126.8</v>
      </c>
      <c r="N326" s="49">
        <v>15634.4</v>
      </c>
      <c r="O326" s="172"/>
    </row>
    <row r="327" spans="1:21" s="56" customFormat="1" ht="37.5" customHeight="1" x14ac:dyDescent="0.25">
      <c r="A327" s="1" t="str">
        <f>LEFT(C327,3)</f>
        <v>920</v>
      </c>
      <c r="B327" s="1" t="str">
        <f>RIGHT(C327,4)</f>
        <v>2 02</v>
      </c>
      <c r="C327" s="1" t="str">
        <f>LEFT(F327,8)</f>
        <v>920 2 02</v>
      </c>
      <c r="D327" s="1" t="str">
        <f>RIGHT(E327,2)</f>
        <v>45</v>
      </c>
      <c r="E327" s="1" t="str">
        <f>LEFT(F327,11)</f>
        <v>920 2 02 45</v>
      </c>
      <c r="F327" s="68" t="s">
        <v>540</v>
      </c>
      <c r="G327" s="66" t="s">
        <v>452</v>
      </c>
      <c r="H327" s="67" t="s">
        <v>110</v>
      </c>
      <c r="I327" s="181">
        <v>40880.800000000003</v>
      </c>
      <c r="J327" s="182">
        <v>0</v>
      </c>
      <c r="K327" s="18">
        <f>I327</f>
        <v>40880.800000000003</v>
      </c>
      <c r="L327" s="74">
        <v>20169.3</v>
      </c>
      <c r="M327" s="49">
        <v>32479.3</v>
      </c>
      <c r="N327" s="49">
        <v>17639.7</v>
      </c>
      <c r="O327" s="172"/>
    </row>
    <row r="328" spans="1:21" s="55" customFormat="1" ht="56.25" customHeight="1" x14ac:dyDescent="0.25">
      <c r="A328" s="1"/>
      <c r="B328" s="1"/>
      <c r="C328" s="1"/>
      <c r="D328" s="1"/>
      <c r="E328" s="1"/>
      <c r="F328" s="65" t="s">
        <v>683</v>
      </c>
      <c r="G328" s="66" t="s">
        <v>655</v>
      </c>
      <c r="H328" s="67" t="s">
        <v>110</v>
      </c>
      <c r="I328" s="181">
        <v>147832.79999999999</v>
      </c>
      <c r="J328" s="182">
        <v>74478.949710000001</v>
      </c>
      <c r="K328" s="18">
        <f t="shared" si="35"/>
        <v>147832.79999999999</v>
      </c>
      <c r="L328" s="107"/>
      <c r="M328" s="107"/>
      <c r="N328" s="107"/>
      <c r="O328" s="173"/>
    </row>
    <row r="329" spans="1:21" s="56" customFormat="1" ht="153.75" customHeight="1" x14ac:dyDescent="0.25">
      <c r="A329" s="1" t="str">
        <f>LEFT(C329,3)</f>
        <v>920</v>
      </c>
      <c r="B329" s="1" t="str">
        <f>RIGHT(C329,4)</f>
        <v>2 02</v>
      </c>
      <c r="C329" s="1" t="str">
        <f>LEFT(F329,8)</f>
        <v>920 2 02</v>
      </c>
      <c r="D329" s="1" t="str">
        <f>RIGHT(E329,2)</f>
        <v>45</v>
      </c>
      <c r="E329" s="1" t="str">
        <f>LEFT(F329,11)</f>
        <v>920 2 02 45</v>
      </c>
      <c r="F329" s="68" t="s">
        <v>541</v>
      </c>
      <c r="G329" s="66" t="s">
        <v>454</v>
      </c>
      <c r="H329" s="67" t="s">
        <v>110</v>
      </c>
      <c r="I329" s="181">
        <v>555.79999999999995</v>
      </c>
      <c r="J329" s="182">
        <v>353.5</v>
      </c>
      <c r="K329" s="18">
        <f>I329</f>
        <v>555.79999999999995</v>
      </c>
      <c r="L329" s="74">
        <v>617.20000000000005</v>
      </c>
      <c r="M329" s="74">
        <v>617.20000000000005</v>
      </c>
      <c r="N329" s="74">
        <v>617.20000000000005</v>
      </c>
      <c r="O329" s="174"/>
    </row>
    <row r="330" spans="1:21" s="55" customFormat="1" ht="59.25" customHeight="1" x14ac:dyDescent="0.25">
      <c r="A330" s="1"/>
      <c r="B330" s="1"/>
      <c r="C330" s="1"/>
      <c r="D330" s="1"/>
      <c r="E330" s="1"/>
      <c r="F330" s="65" t="s">
        <v>680</v>
      </c>
      <c r="G330" s="66" t="s">
        <v>656</v>
      </c>
      <c r="H330" s="67" t="s">
        <v>110</v>
      </c>
      <c r="I330" s="181">
        <v>7198.2</v>
      </c>
      <c r="J330" s="181">
        <v>7198.2</v>
      </c>
      <c r="K330" s="18">
        <f t="shared" si="35"/>
        <v>7198.2</v>
      </c>
      <c r="L330" s="107"/>
      <c r="M330" s="107"/>
      <c r="N330" s="107"/>
      <c r="O330" s="173"/>
    </row>
    <row r="331" spans="1:21" s="55" customFormat="1" ht="63.75" customHeight="1" x14ac:dyDescent="0.25">
      <c r="A331" s="1"/>
      <c r="B331" s="1"/>
      <c r="C331" s="1"/>
      <c r="D331" s="1"/>
      <c r="E331" s="1"/>
      <c r="F331" s="65" t="s">
        <v>681</v>
      </c>
      <c r="G331" s="66" t="s">
        <v>657</v>
      </c>
      <c r="H331" s="67" t="s">
        <v>110</v>
      </c>
      <c r="I331" s="181">
        <v>193732.4</v>
      </c>
      <c r="J331" s="181">
        <v>39930.76526</v>
      </c>
      <c r="K331" s="18">
        <f t="shared" si="35"/>
        <v>193732.4</v>
      </c>
      <c r="L331" s="107"/>
      <c r="M331" s="107"/>
      <c r="N331" s="107"/>
      <c r="O331" s="173"/>
    </row>
    <row r="332" spans="1:21" s="55" customFormat="1" ht="63.75" customHeight="1" x14ac:dyDescent="0.25">
      <c r="A332" s="1"/>
      <c r="B332" s="1"/>
      <c r="C332" s="1"/>
      <c r="D332" s="1"/>
      <c r="E332" s="1"/>
      <c r="F332" s="65" t="s">
        <v>682</v>
      </c>
      <c r="G332" s="66" t="s">
        <v>658</v>
      </c>
      <c r="H332" s="67" t="s">
        <v>110</v>
      </c>
      <c r="I332" s="181">
        <v>1000000</v>
      </c>
      <c r="J332" s="181">
        <v>149605.98741</v>
      </c>
      <c r="K332" s="18">
        <f t="shared" si="35"/>
        <v>1000000</v>
      </c>
      <c r="L332" s="107">
        <v>1000000</v>
      </c>
      <c r="M332" s="107">
        <v>1000000</v>
      </c>
      <c r="N332" s="107">
        <v>1000000</v>
      </c>
      <c r="O332" s="173"/>
    </row>
    <row r="333" spans="1:21" s="56" customFormat="1" ht="56.25" customHeight="1" x14ac:dyDescent="0.25">
      <c r="A333" s="1" t="str">
        <f t="shared" si="36"/>
        <v>920</v>
      </c>
      <c r="B333" s="1" t="str">
        <f t="shared" si="37"/>
        <v>2 02</v>
      </c>
      <c r="C333" s="1" t="str">
        <f t="shared" si="38"/>
        <v>920 2 02</v>
      </c>
      <c r="D333" s="1" t="str">
        <f t="shared" si="39"/>
        <v>45</v>
      </c>
      <c r="E333" s="1" t="str">
        <f t="shared" si="40"/>
        <v>920 2 02 45</v>
      </c>
      <c r="F333" s="68" t="s">
        <v>535</v>
      </c>
      <c r="G333" s="66" t="s">
        <v>459</v>
      </c>
      <c r="H333" s="67" t="s">
        <v>110</v>
      </c>
      <c r="I333" s="181">
        <v>706000</v>
      </c>
      <c r="J333" s="182">
        <v>425323.85983999999</v>
      </c>
      <c r="K333" s="18">
        <f t="shared" si="35"/>
        <v>706000</v>
      </c>
      <c r="L333" s="49"/>
      <c r="M333" s="49"/>
      <c r="N333" s="49"/>
      <c r="O333" s="172"/>
    </row>
    <row r="334" spans="1:21" s="19" customFormat="1" ht="37.5" customHeight="1" x14ac:dyDescent="0.3">
      <c r="A334" s="1" t="str">
        <f>LEFT(C334,3)</f>
        <v>920</v>
      </c>
      <c r="B334" s="1" t="str">
        <f>RIGHT(C334,4)</f>
        <v>2 02</v>
      </c>
      <c r="C334" s="1" t="str">
        <f>LEFT(F334,8)</f>
        <v>920 2 02</v>
      </c>
      <c r="D334" s="1" t="str">
        <f>RIGHT(E334,2)</f>
        <v>45</v>
      </c>
      <c r="E334" s="1" t="str">
        <f>LEFT(F334,11)</f>
        <v>920 2 02 45</v>
      </c>
      <c r="F334" s="65" t="s">
        <v>521</v>
      </c>
      <c r="G334" s="66" t="s">
        <v>498</v>
      </c>
      <c r="H334" s="67" t="s">
        <v>110</v>
      </c>
      <c r="I334" s="181">
        <v>0</v>
      </c>
      <c r="J334" s="182">
        <v>0</v>
      </c>
      <c r="K334" s="18">
        <f>I334</f>
        <v>0</v>
      </c>
      <c r="L334" s="49">
        <v>1000</v>
      </c>
      <c r="M334" s="49">
        <v>2500</v>
      </c>
      <c r="N334" s="49">
        <v>0</v>
      </c>
      <c r="O334" s="172"/>
    </row>
    <row r="335" spans="1:21" s="19" customFormat="1" ht="37.5" customHeight="1" x14ac:dyDescent="0.3">
      <c r="A335" s="1"/>
      <c r="B335" s="1"/>
      <c r="C335" s="1"/>
      <c r="D335" s="1"/>
      <c r="E335" s="1"/>
      <c r="F335" s="65" t="s">
        <v>660</v>
      </c>
      <c r="G335" s="66" t="s">
        <v>659</v>
      </c>
      <c r="H335" s="67" t="s">
        <v>110</v>
      </c>
      <c r="I335" s="181">
        <v>10000</v>
      </c>
      <c r="J335" s="181">
        <v>10000</v>
      </c>
      <c r="K335" s="18"/>
      <c r="L335" s="49"/>
      <c r="M335" s="49"/>
      <c r="N335" s="49"/>
      <c r="O335" s="172"/>
    </row>
    <row r="336" spans="1:21" s="56" customFormat="1" ht="56.25" customHeight="1" x14ac:dyDescent="0.25">
      <c r="A336" s="1" t="str">
        <f t="shared" si="36"/>
        <v>920</v>
      </c>
      <c r="B336" s="1" t="str">
        <f t="shared" si="37"/>
        <v>2 02</v>
      </c>
      <c r="C336" s="1" t="str">
        <f t="shared" si="38"/>
        <v>920 2 02</v>
      </c>
      <c r="D336" s="1" t="str">
        <f t="shared" si="39"/>
        <v>45</v>
      </c>
      <c r="E336" s="1" t="str">
        <f t="shared" si="40"/>
        <v>920 2 02 45</v>
      </c>
      <c r="F336" s="68" t="s">
        <v>538</v>
      </c>
      <c r="G336" s="66" t="s">
        <v>461</v>
      </c>
      <c r="H336" s="67" t="s">
        <v>110</v>
      </c>
      <c r="I336" s="181">
        <v>43.4</v>
      </c>
      <c r="J336" s="182">
        <v>43.3996</v>
      </c>
      <c r="K336" s="18">
        <f t="shared" ref="K336:K374" si="44">I336</f>
        <v>43.4</v>
      </c>
      <c r="L336" s="49">
        <v>93.4</v>
      </c>
      <c r="M336" s="49">
        <v>93.4</v>
      </c>
      <c r="N336" s="49">
        <v>93.4</v>
      </c>
      <c r="O336" s="172"/>
    </row>
    <row r="337" spans="1:22" ht="56.25" customHeight="1" x14ac:dyDescent="0.25">
      <c r="F337" s="68" t="s">
        <v>684</v>
      </c>
      <c r="G337" s="66" t="s">
        <v>661</v>
      </c>
      <c r="H337" s="67" t="s">
        <v>110</v>
      </c>
      <c r="I337" s="181">
        <v>3000000</v>
      </c>
      <c r="J337" s="182">
        <v>3000000</v>
      </c>
      <c r="K337" s="18">
        <f t="shared" si="44"/>
        <v>3000000</v>
      </c>
      <c r="L337" s="74">
        <v>4000000</v>
      </c>
      <c r="M337" s="74">
        <v>4000000</v>
      </c>
      <c r="N337" s="74">
        <v>4000000</v>
      </c>
      <c r="O337" s="174"/>
    </row>
    <row r="338" spans="1:22" s="56" customFormat="1" ht="56.25" customHeight="1" x14ac:dyDescent="0.25">
      <c r="A338" s="1" t="str">
        <f t="shared" si="36"/>
        <v>920</v>
      </c>
      <c r="B338" s="1" t="str">
        <f t="shared" si="37"/>
        <v>2 02</v>
      </c>
      <c r="C338" s="1" t="str">
        <f t="shared" si="38"/>
        <v>920 2 02</v>
      </c>
      <c r="D338" s="1" t="str">
        <f t="shared" si="39"/>
        <v>49</v>
      </c>
      <c r="E338" s="1" t="str">
        <f t="shared" si="40"/>
        <v>920 2 02 49</v>
      </c>
      <c r="F338" s="65" t="s">
        <v>491</v>
      </c>
      <c r="G338" s="66" t="s">
        <v>310</v>
      </c>
      <c r="H338" s="67" t="s">
        <v>110</v>
      </c>
      <c r="I338" s="181">
        <v>2223699.5</v>
      </c>
      <c r="J338" s="182">
        <v>1433244.2270200001</v>
      </c>
      <c r="K338" s="18">
        <f t="shared" si="44"/>
        <v>2223699.5</v>
      </c>
      <c r="L338" s="105"/>
      <c r="M338" s="105"/>
      <c r="N338" s="105"/>
      <c r="O338" s="168"/>
    </row>
    <row r="339" spans="1:22" s="19" customFormat="1" ht="57.75" customHeight="1" x14ac:dyDescent="0.3">
      <c r="A339" s="1" t="str">
        <f>LEFT(C339,3)</f>
        <v>920</v>
      </c>
      <c r="B339" s="1" t="str">
        <f>RIGHT(C339,4)</f>
        <v>2 02</v>
      </c>
      <c r="C339" s="1" t="str">
        <f>LEFT(F339,8)</f>
        <v>920 2 02</v>
      </c>
      <c r="D339" s="1" t="str">
        <f>RIGHT(E339,2)</f>
        <v>45</v>
      </c>
      <c r="E339" s="1" t="str">
        <f>LEFT(F339,11)</f>
        <v>920 2 02 45</v>
      </c>
      <c r="F339" s="65" t="s">
        <v>519</v>
      </c>
      <c r="G339" s="66" t="s">
        <v>496</v>
      </c>
      <c r="H339" s="67" t="s">
        <v>110</v>
      </c>
      <c r="I339" s="60">
        <v>0</v>
      </c>
      <c r="J339" s="90">
        <v>0</v>
      </c>
      <c r="K339" s="18">
        <f t="shared" si="44"/>
        <v>0</v>
      </c>
      <c r="L339" s="49">
        <v>151504.9</v>
      </c>
      <c r="M339" s="49">
        <v>0</v>
      </c>
      <c r="N339" s="49">
        <v>0</v>
      </c>
      <c r="O339" s="172"/>
    </row>
    <row r="340" spans="1:22" s="19" customFormat="1" ht="56.25" customHeight="1" x14ac:dyDescent="0.3">
      <c r="A340" s="1" t="str">
        <f>LEFT(C340,3)</f>
        <v>920</v>
      </c>
      <c r="B340" s="1" t="str">
        <f>RIGHT(C340,4)</f>
        <v>2 02</v>
      </c>
      <c r="C340" s="1" t="str">
        <f>LEFT(F340,8)</f>
        <v>920 2 02</v>
      </c>
      <c r="D340" s="1" t="str">
        <f>RIGHT(E340,2)</f>
        <v>45</v>
      </c>
      <c r="E340" s="1" t="str">
        <f>LEFT(F340,11)</f>
        <v>920 2 02 45</v>
      </c>
      <c r="F340" s="68" t="s">
        <v>525</v>
      </c>
      <c r="G340" s="66" t="s">
        <v>462</v>
      </c>
      <c r="H340" s="67" t="s">
        <v>110</v>
      </c>
      <c r="I340" s="60"/>
      <c r="J340" s="90"/>
      <c r="K340" s="18">
        <f t="shared" si="44"/>
        <v>0</v>
      </c>
      <c r="L340" s="105"/>
      <c r="M340" s="105"/>
      <c r="N340" s="105"/>
      <c r="O340" s="168"/>
    </row>
    <row r="341" spans="1:22" s="110" customFormat="1" ht="112.5" customHeight="1" x14ac:dyDescent="0.25">
      <c r="A341" s="110" t="str">
        <f t="shared" si="36"/>
        <v>920</v>
      </c>
      <c r="B341" s="110" t="str">
        <f t="shared" si="37"/>
        <v>2 03</v>
      </c>
      <c r="C341" s="110" t="str">
        <f t="shared" si="38"/>
        <v>920 2 03</v>
      </c>
      <c r="D341" s="110" t="str">
        <f t="shared" si="39"/>
        <v>02</v>
      </c>
      <c r="E341" s="110" t="str">
        <f t="shared" si="40"/>
        <v>920 2 03 02</v>
      </c>
      <c r="F341" s="111" t="s">
        <v>463</v>
      </c>
      <c r="G341" s="112" t="s">
        <v>311</v>
      </c>
      <c r="H341" s="113" t="s">
        <v>110</v>
      </c>
      <c r="I341" s="114">
        <v>510382.7</v>
      </c>
      <c r="J341" s="115">
        <v>93116.174329999994</v>
      </c>
      <c r="K341" s="116">
        <f t="shared" si="44"/>
        <v>510382.7</v>
      </c>
      <c r="L341" s="124">
        <v>0</v>
      </c>
      <c r="M341" s="124">
        <v>0</v>
      </c>
      <c r="N341" s="124">
        <v>0</v>
      </c>
      <c r="O341" s="177"/>
      <c r="P341" s="125">
        <f>I341</f>
        <v>510382.7</v>
      </c>
      <c r="Q341" s="125">
        <f t="shared" ref="Q341:U341" si="45">J341</f>
        <v>93116.174329999994</v>
      </c>
      <c r="R341" s="125">
        <f t="shared" si="45"/>
        <v>510382.7</v>
      </c>
      <c r="S341" s="125">
        <f t="shared" si="45"/>
        <v>0</v>
      </c>
      <c r="T341" s="125">
        <f t="shared" si="45"/>
        <v>0</v>
      </c>
      <c r="U341" s="125">
        <f t="shared" si="45"/>
        <v>0</v>
      </c>
      <c r="V341" s="125"/>
    </row>
    <row r="342" spans="1:22" ht="63.75" customHeight="1" x14ac:dyDescent="0.25">
      <c r="F342" s="65" t="s">
        <v>663</v>
      </c>
      <c r="G342" s="66" t="s">
        <v>662</v>
      </c>
      <c r="H342" s="67" t="s">
        <v>110</v>
      </c>
      <c r="I342" s="60">
        <v>0</v>
      </c>
      <c r="J342" s="182">
        <v>1273.47334</v>
      </c>
      <c r="K342" s="18">
        <f t="shared" si="44"/>
        <v>0</v>
      </c>
      <c r="L342" s="49"/>
      <c r="M342" s="49"/>
      <c r="N342" s="49"/>
      <c r="O342" s="172"/>
      <c r="P342" s="94">
        <f>SUM(I342:I350)</f>
        <v>0</v>
      </c>
      <c r="Q342" s="94">
        <f>SUM(J342:J350)</f>
        <v>23164.825639999999</v>
      </c>
      <c r="R342" s="94">
        <f t="shared" ref="R342:U342" si="46">SUM(K342:K350)</f>
        <v>0</v>
      </c>
      <c r="S342" s="94">
        <f t="shared" si="46"/>
        <v>0</v>
      </c>
      <c r="T342" s="94">
        <f t="shared" si="46"/>
        <v>0</v>
      </c>
      <c r="U342" s="94">
        <f t="shared" si="46"/>
        <v>0</v>
      </c>
      <c r="V342" s="94"/>
    </row>
    <row r="343" spans="1:22" ht="75" customHeight="1" x14ac:dyDescent="0.25">
      <c r="F343" s="65" t="s">
        <v>707</v>
      </c>
      <c r="G343" s="66" t="s">
        <v>664</v>
      </c>
      <c r="H343" s="67" t="s">
        <v>110</v>
      </c>
      <c r="I343" s="60">
        <v>0</v>
      </c>
      <c r="J343" s="182">
        <v>608.49680000000001</v>
      </c>
      <c r="K343" s="18">
        <f>I343</f>
        <v>0</v>
      </c>
      <c r="L343" s="105"/>
      <c r="M343" s="105"/>
      <c r="N343" s="105"/>
      <c r="O343" s="168"/>
    </row>
    <row r="344" spans="1:22" ht="56.25" customHeight="1" x14ac:dyDescent="0.25">
      <c r="A344" s="1" t="str">
        <f>LEFT(C344,3)</f>
        <v>920</v>
      </c>
      <c r="B344" s="1" t="str">
        <f>RIGHT(C344,4)</f>
        <v>2 18</v>
      </c>
      <c r="C344" s="1" t="str">
        <f>LEFT(F344,8)</f>
        <v>920 2 18</v>
      </c>
      <c r="D344" s="1" t="str">
        <f>RIGHT(E344,2)</f>
        <v>35</v>
      </c>
      <c r="E344" s="1" t="str">
        <f>LEFT(F344,11)</f>
        <v>920 2 18 35</v>
      </c>
      <c r="F344" s="65" t="s">
        <v>558</v>
      </c>
      <c r="G344" s="66" t="s">
        <v>559</v>
      </c>
      <c r="H344" s="67" t="s">
        <v>110</v>
      </c>
      <c r="I344" s="60">
        <v>0</v>
      </c>
      <c r="J344" s="182">
        <v>24.229389999999999</v>
      </c>
      <c r="K344" s="18">
        <f>I344</f>
        <v>0</v>
      </c>
      <c r="L344" s="105"/>
      <c r="M344" s="105"/>
      <c r="N344" s="105"/>
      <c r="O344" s="168"/>
    </row>
    <row r="345" spans="1:22" ht="155.25" customHeight="1" x14ac:dyDescent="0.25">
      <c r="A345" s="1" t="str">
        <f>LEFT(C345,3)</f>
        <v>920</v>
      </c>
      <c r="B345" s="1" t="str">
        <f>RIGHT(C345,4)</f>
        <v>2 18</v>
      </c>
      <c r="C345" s="1" t="str">
        <f>LEFT(F345,8)</f>
        <v>920 2 18</v>
      </c>
      <c r="D345" s="1" t="str">
        <f>RIGHT(E345,2)</f>
        <v>35</v>
      </c>
      <c r="E345" s="1" t="str">
        <f>LEFT(F345,11)</f>
        <v>920 2 18 35</v>
      </c>
      <c r="F345" s="65" t="s">
        <v>557</v>
      </c>
      <c r="G345" s="66" t="s">
        <v>314</v>
      </c>
      <c r="H345" s="67" t="s">
        <v>110</v>
      </c>
      <c r="I345" s="60">
        <v>0</v>
      </c>
      <c r="J345" s="182">
        <v>35.310369999999999</v>
      </c>
      <c r="K345" s="18">
        <f>I345</f>
        <v>0</v>
      </c>
      <c r="L345" s="105"/>
      <c r="M345" s="105"/>
      <c r="N345" s="105"/>
      <c r="O345" s="168"/>
    </row>
    <row r="346" spans="1:22" ht="75" customHeight="1" x14ac:dyDescent="0.25">
      <c r="F346" s="65" t="s">
        <v>708</v>
      </c>
      <c r="G346" s="66" t="s">
        <v>665</v>
      </c>
      <c r="H346" s="67" t="s">
        <v>110</v>
      </c>
      <c r="I346" s="60">
        <v>0</v>
      </c>
      <c r="J346" s="182">
        <v>1.23411</v>
      </c>
      <c r="K346" s="18">
        <f>I346</f>
        <v>0</v>
      </c>
      <c r="L346" s="105"/>
      <c r="M346" s="105"/>
      <c r="N346" s="105"/>
      <c r="O346" s="168"/>
    </row>
    <row r="347" spans="1:22" s="21" customFormat="1" ht="75" customHeight="1" x14ac:dyDescent="0.25">
      <c r="A347" s="1"/>
      <c r="B347" s="1"/>
      <c r="C347" s="1"/>
      <c r="D347" s="1"/>
      <c r="E347" s="1"/>
      <c r="F347" s="65" t="s">
        <v>709</v>
      </c>
      <c r="G347" s="66" t="s">
        <v>666</v>
      </c>
      <c r="H347" s="67" t="s">
        <v>110</v>
      </c>
      <c r="I347" s="60">
        <v>0</v>
      </c>
      <c r="J347" s="182">
        <v>15</v>
      </c>
      <c r="K347" s="18">
        <f>I347</f>
        <v>0</v>
      </c>
      <c r="L347" s="105"/>
      <c r="M347" s="105"/>
      <c r="N347" s="105"/>
      <c r="O347" s="168"/>
    </row>
    <row r="348" spans="1:22" ht="63.75" customHeight="1" x14ac:dyDescent="0.25">
      <c r="A348" s="1" t="str">
        <f t="shared" si="36"/>
        <v>920</v>
      </c>
      <c r="B348" s="1" t="str">
        <f t="shared" si="37"/>
        <v>2 18</v>
      </c>
      <c r="C348" s="1" t="str">
        <f t="shared" si="38"/>
        <v>920 2 18</v>
      </c>
      <c r="D348" s="1" t="str">
        <f t="shared" si="39"/>
        <v>60</v>
      </c>
      <c r="E348" s="1" t="str">
        <f t="shared" si="40"/>
        <v>920 2 18 60</v>
      </c>
      <c r="F348" s="65" t="s">
        <v>556</v>
      </c>
      <c r="G348" s="66" t="s">
        <v>170</v>
      </c>
      <c r="H348" s="67" t="s">
        <v>110</v>
      </c>
      <c r="I348" s="60">
        <v>0</v>
      </c>
      <c r="J348" s="182">
        <v>21207.081630000001</v>
      </c>
      <c r="K348" s="18">
        <f t="shared" si="44"/>
        <v>0</v>
      </c>
      <c r="L348" s="105"/>
      <c r="M348" s="105"/>
      <c r="N348" s="105"/>
      <c r="O348" s="168"/>
    </row>
    <row r="349" spans="1:22" ht="75" customHeight="1" x14ac:dyDescent="0.25">
      <c r="A349" s="1" t="str">
        <f t="shared" si="36"/>
        <v>920</v>
      </c>
      <c r="B349" s="1" t="str">
        <f t="shared" si="37"/>
        <v>2 18</v>
      </c>
      <c r="C349" s="1" t="str">
        <f t="shared" si="38"/>
        <v>920 2 18</v>
      </c>
      <c r="D349" s="1" t="str">
        <f t="shared" si="39"/>
        <v>35</v>
      </c>
      <c r="E349" s="1" t="str">
        <f t="shared" si="40"/>
        <v>920 2 18 35</v>
      </c>
      <c r="F349" s="65" t="s">
        <v>591</v>
      </c>
      <c r="G349" s="66" t="s">
        <v>313</v>
      </c>
      <c r="H349" s="67" t="s">
        <v>110</v>
      </c>
      <c r="I349" s="60">
        <v>0</v>
      </c>
      <c r="J349" s="182">
        <v>0</v>
      </c>
      <c r="K349" s="18">
        <f t="shared" si="44"/>
        <v>0</v>
      </c>
      <c r="L349" s="105"/>
      <c r="M349" s="105"/>
      <c r="N349" s="105"/>
      <c r="O349" s="168"/>
    </row>
    <row r="350" spans="1:22" s="21" customFormat="1" ht="75" customHeight="1" x14ac:dyDescent="0.25">
      <c r="A350" s="1" t="str">
        <f t="shared" si="36"/>
        <v>920</v>
      </c>
      <c r="B350" s="1" t="str">
        <f t="shared" si="37"/>
        <v>2 18</v>
      </c>
      <c r="C350" s="1" t="str">
        <f t="shared" si="38"/>
        <v>920 2 18</v>
      </c>
      <c r="D350" s="1" t="str">
        <f t="shared" si="39"/>
        <v>25</v>
      </c>
      <c r="E350" s="1" t="str">
        <f t="shared" si="40"/>
        <v>920 2 18 25</v>
      </c>
      <c r="F350" s="65" t="s">
        <v>592</v>
      </c>
      <c r="G350" s="66" t="s">
        <v>593</v>
      </c>
      <c r="H350" s="67" t="s">
        <v>110</v>
      </c>
      <c r="I350" s="60">
        <v>0</v>
      </c>
      <c r="J350" s="183">
        <v>0</v>
      </c>
      <c r="K350" s="18">
        <f t="shared" si="44"/>
        <v>0</v>
      </c>
      <c r="L350" s="105"/>
      <c r="M350" s="105"/>
      <c r="N350" s="105"/>
      <c r="O350" s="168"/>
    </row>
    <row r="351" spans="1:22" s="76" customFormat="1" ht="75" customHeight="1" x14ac:dyDescent="0.25">
      <c r="A351" s="75" t="str">
        <f t="shared" si="36"/>
        <v>920</v>
      </c>
      <c r="B351" s="75" t="str">
        <f t="shared" si="37"/>
        <v>2 19</v>
      </c>
      <c r="C351" s="75" t="str">
        <f t="shared" si="38"/>
        <v>920 2 19</v>
      </c>
      <c r="D351" s="75" t="str">
        <f t="shared" si="39"/>
        <v>25</v>
      </c>
      <c r="E351" s="75" t="str">
        <f t="shared" si="40"/>
        <v>920 2 19 25</v>
      </c>
      <c r="F351" s="65" t="s">
        <v>560</v>
      </c>
      <c r="G351" s="66" t="s">
        <v>315</v>
      </c>
      <c r="H351" s="67" t="s">
        <v>110</v>
      </c>
      <c r="I351" s="60">
        <v>0</v>
      </c>
      <c r="J351" s="182">
        <v>-6476.3392000000003</v>
      </c>
      <c r="K351" s="18">
        <f t="shared" si="44"/>
        <v>0</v>
      </c>
      <c r="L351" s="105"/>
      <c r="M351" s="105"/>
      <c r="N351" s="105"/>
      <c r="O351" s="168"/>
      <c r="P351" s="76">
        <f>SUM(I351:I374)</f>
        <v>0</v>
      </c>
      <c r="Q351" s="76">
        <f t="shared" ref="Q351:T351" si="47">SUM(J351:J374)</f>
        <v>-19140.025819999999</v>
      </c>
      <c r="R351" s="76">
        <f t="shared" si="47"/>
        <v>0</v>
      </c>
      <c r="S351" s="76">
        <f t="shared" si="47"/>
        <v>0</v>
      </c>
      <c r="T351" s="76">
        <f t="shared" si="47"/>
        <v>0</v>
      </c>
    </row>
    <row r="352" spans="1:22" s="21" customFormat="1" ht="75" customHeight="1" x14ac:dyDescent="0.25">
      <c r="A352" s="1"/>
      <c r="B352" s="1"/>
      <c r="C352" s="1"/>
      <c r="D352" s="1"/>
      <c r="E352" s="1"/>
      <c r="F352" s="65" t="s">
        <v>686</v>
      </c>
      <c r="G352" s="66" t="s">
        <v>667</v>
      </c>
      <c r="H352" s="67" t="s">
        <v>110</v>
      </c>
      <c r="I352" s="60">
        <v>0</v>
      </c>
      <c r="J352" s="182">
        <v>-3.9399999999999999E-3</v>
      </c>
      <c r="K352" s="18">
        <f>I352</f>
        <v>0</v>
      </c>
      <c r="L352" s="105"/>
      <c r="M352" s="105"/>
      <c r="N352" s="105"/>
      <c r="O352" s="168"/>
    </row>
    <row r="353" spans="1:15" s="21" customFormat="1" ht="56.25" customHeight="1" x14ac:dyDescent="0.25">
      <c r="A353" s="1" t="str">
        <f t="shared" si="36"/>
        <v>920</v>
      </c>
      <c r="B353" s="1" t="str">
        <f t="shared" si="37"/>
        <v>2 19</v>
      </c>
      <c r="C353" s="1" t="str">
        <f t="shared" si="38"/>
        <v>920 2 19</v>
      </c>
      <c r="D353" s="1" t="str">
        <f t="shared" si="39"/>
        <v>25</v>
      </c>
      <c r="E353" s="1" t="str">
        <f t="shared" si="40"/>
        <v>920 2 19 25</v>
      </c>
      <c r="F353" s="65" t="s">
        <v>562</v>
      </c>
      <c r="G353" s="66" t="s">
        <v>317</v>
      </c>
      <c r="H353" s="67" t="s">
        <v>110</v>
      </c>
      <c r="I353" s="60">
        <v>0</v>
      </c>
      <c r="J353" s="182">
        <v>-1.1353800000000001</v>
      </c>
      <c r="K353" s="18">
        <f t="shared" si="44"/>
        <v>0</v>
      </c>
      <c r="L353" s="105"/>
      <c r="M353" s="105"/>
      <c r="N353" s="105"/>
      <c r="O353" s="168"/>
    </row>
    <row r="354" spans="1:15" s="21" customFormat="1" ht="37.5" customHeight="1" x14ac:dyDescent="0.25">
      <c r="A354" s="1"/>
      <c r="B354" s="1"/>
      <c r="C354" s="1"/>
      <c r="D354" s="1"/>
      <c r="E354" s="1"/>
      <c r="F354" s="65" t="s">
        <v>687</v>
      </c>
      <c r="G354" s="66" t="s">
        <v>668</v>
      </c>
      <c r="H354" s="67" t="s">
        <v>110</v>
      </c>
      <c r="I354" s="60">
        <v>0</v>
      </c>
      <c r="J354" s="182">
        <v>-981.06168000000002</v>
      </c>
      <c r="K354" s="18">
        <f t="shared" ref="K354:K361" si="48">I354</f>
        <v>0</v>
      </c>
      <c r="L354" s="105"/>
      <c r="M354" s="105"/>
      <c r="N354" s="105"/>
      <c r="O354" s="168"/>
    </row>
    <row r="355" spans="1:15" s="21" customFormat="1" ht="56.25" customHeight="1" x14ac:dyDescent="0.25">
      <c r="A355" s="1" t="str">
        <f>LEFT(C355,3)</f>
        <v>920</v>
      </c>
      <c r="B355" s="1" t="str">
        <f>RIGHT(C355,4)</f>
        <v>2 19</v>
      </c>
      <c r="C355" s="1" t="str">
        <f>LEFT(F355,8)</f>
        <v>920 2 19</v>
      </c>
      <c r="D355" s="1" t="str">
        <f>RIGHT(E355,2)</f>
        <v>25</v>
      </c>
      <c r="E355" s="1" t="str">
        <f>LEFT(F355,11)</f>
        <v>920 2 19 25</v>
      </c>
      <c r="F355" s="65" t="s">
        <v>577</v>
      </c>
      <c r="G355" s="66" t="s">
        <v>578</v>
      </c>
      <c r="H355" s="67" t="s">
        <v>110</v>
      </c>
      <c r="I355" s="60">
        <v>0</v>
      </c>
      <c r="J355" s="182">
        <v>-266.666</v>
      </c>
      <c r="K355" s="18">
        <f t="shared" si="48"/>
        <v>0</v>
      </c>
      <c r="L355" s="105"/>
      <c r="M355" s="105"/>
      <c r="N355" s="105"/>
      <c r="O355" s="168"/>
    </row>
    <row r="356" spans="1:15" s="21" customFormat="1" ht="62.25" customHeight="1" x14ac:dyDescent="0.25">
      <c r="A356" s="1"/>
      <c r="B356" s="1"/>
      <c r="C356" s="1"/>
      <c r="D356" s="1"/>
      <c r="E356" s="1"/>
      <c r="F356" s="65" t="s">
        <v>688</v>
      </c>
      <c r="G356" s="66" t="s">
        <v>669</v>
      </c>
      <c r="H356" s="67" t="s">
        <v>110</v>
      </c>
      <c r="I356" s="60">
        <v>0</v>
      </c>
      <c r="J356" s="182">
        <v>-602.41183000000001</v>
      </c>
      <c r="K356" s="18">
        <f t="shared" si="48"/>
        <v>0</v>
      </c>
      <c r="L356" s="105"/>
      <c r="M356" s="105"/>
      <c r="N356" s="105"/>
      <c r="O356" s="168"/>
    </row>
    <row r="357" spans="1:15" s="21" customFormat="1" ht="56.25" customHeight="1" x14ac:dyDescent="0.25">
      <c r="A357" s="1" t="str">
        <f>LEFT(C357,3)</f>
        <v>920</v>
      </c>
      <c r="B357" s="1" t="str">
        <f>RIGHT(C357,4)</f>
        <v>2 19</v>
      </c>
      <c r="C357" s="1" t="str">
        <f>LEFT(F357,8)</f>
        <v>920 2 19</v>
      </c>
      <c r="D357" s="1" t="str">
        <f>RIGHT(E357,2)</f>
        <v>35</v>
      </c>
      <c r="E357" s="1" t="str">
        <f>LEFT(F357,11)</f>
        <v>920 2 19 35</v>
      </c>
      <c r="F357" s="65" t="s">
        <v>589</v>
      </c>
      <c r="G357" s="66" t="s">
        <v>318</v>
      </c>
      <c r="H357" s="67" t="s">
        <v>110</v>
      </c>
      <c r="I357" s="60">
        <v>0</v>
      </c>
      <c r="J357" s="182">
        <v>-232.04673</v>
      </c>
      <c r="K357" s="18">
        <f t="shared" si="48"/>
        <v>0</v>
      </c>
      <c r="L357" s="105"/>
      <c r="M357" s="105"/>
      <c r="N357" s="105"/>
      <c r="O357" s="168"/>
    </row>
    <row r="358" spans="1:15" s="21" customFormat="1" ht="37.5" customHeight="1" x14ac:dyDescent="0.25">
      <c r="A358" s="1"/>
      <c r="B358" s="1"/>
      <c r="C358" s="1"/>
      <c r="D358" s="1"/>
      <c r="E358" s="1"/>
      <c r="F358" s="65" t="s">
        <v>689</v>
      </c>
      <c r="G358" s="66" t="s">
        <v>670</v>
      </c>
      <c r="H358" s="67" t="s">
        <v>110</v>
      </c>
      <c r="I358" s="60">
        <v>0</v>
      </c>
      <c r="J358" s="182">
        <v>-0.2</v>
      </c>
      <c r="K358" s="18">
        <f t="shared" si="48"/>
        <v>0</v>
      </c>
      <c r="L358" s="105"/>
      <c r="M358" s="105"/>
      <c r="N358" s="105"/>
      <c r="O358" s="168"/>
    </row>
    <row r="359" spans="1:15" s="21" customFormat="1" ht="56.25" customHeight="1" x14ac:dyDescent="0.25">
      <c r="A359" s="1" t="str">
        <f>LEFT(C359,3)</f>
        <v>920</v>
      </c>
      <c r="B359" s="1" t="str">
        <f>RIGHT(C359,4)</f>
        <v>2 19</v>
      </c>
      <c r="C359" s="1" t="str">
        <f>LEFT(F359,8)</f>
        <v>920 2 19</v>
      </c>
      <c r="D359" s="1" t="str">
        <f>RIGHT(E359,2)</f>
        <v>35</v>
      </c>
      <c r="E359" s="1" t="str">
        <f>LEFT(F359,11)</f>
        <v>920 2 19 35</v>
      </c>
      <c r="F359" s="65" t="s">
        <v>579</v>
      </c>
      <c r="G359" s="66" t="s">
        <v>580</v>
      </c>
      <c r="H359" s="67" t="s">
        <v>110</v>
      </c>
      <c r="I359" s="60">
        <v>0</v>
      </c>
      <c r="J359" s="182">
        <v>-24.229389999999999</v>
      </c>
      <c r="K359" s="18">
        <f t="shared" si="48"/>
        <v>0</v>
      </c>
      <c r="L359" s="105"/>
      <c r="M359" s="105"/>
      <c r="N359" s="105"/>
      <c r="O359" s="168"/>
    </row>
    <row r="360" spans="1:15" s="21" customFormat="1" ht="124.5" customHeight="1" x14ac:dyDescent="0.25">
      <c r="A360" s="1"/>
      <c r="B360" s="1"/>
      <c r="C360" s="1"/>
      <c r="D360" s="1"/>
      <c r="E360" s="1"/>
      <c r="F360" s="65" t="s">
        <v>685</v>
      </c>
      <c r="G360" s="66" t="s">
        <v>671</v>
      </c>
      <c r="H360" s="67" t="s">
        <v>110</v>
      </c>
      <c r="I360" s="60">
        <v>0</v>
      </c>
      <c r="J360" s="182">
        <v>-16.61</v>
      </c>
      <c r="K360" s="18">
        <f t="shared" si="48"/>
        <v>0</v>
      </c>
      <c r="L360" s="105"/>
      <c r="M360" s="105"/>
      <c r="N360" s="105"/>
      <c r="O360" s="168"/>
    </row>
    <row r="361" spans="1:15" s="21" customFormat="1" ht="75" customHeight="1" x14ac:dyDescent="0.25">
      <c r="A361" s="1" t="str">
        <f>LEFT(C361,3)</f>
        <v>920</v>
      </c>
      <c r="B361" s="1" t="str">
        <f>RIGHT(C361,4)</f>
        <v>2 19</v>
      </c>
      <c r="C361" s="1" t="str">
        <f>LEFT(F361,8)</f>
        <v>920 2 19</v>
      </c>
      <c r="D361" s="1" t="str">
        <f>RIGHT(E361,2)</f>
        <v>35</v>
      </c>
      <c r="E361" s="1" t="str">
        <f>LEFT(F361,11)</f>
        <v>920 2 19 35</v>
      </c>
      <c r="F361" s="65" t="s">
        <v>581</v>
      </c>
      <c r="G361" s="66" t="s">
        <v>582</v>
      </c>
      <c r="H361" s="67" t="s">
        <v>110</v>
      </c>
      <c r="I361" s="60">
        <v>0</v>
      </c>
      <c r="J361" s="182">
        <v>-376.00333999999998</v>
      </c>
      <c r="K361" s="18">
        <f t="shared" si="48"/>
        <v>0</v>
      </c>
      <c r="L361" s="105"/>
      <c r="M361" s="105"/>
      <c r="N361" s="105"/>
      <c r="O361" s="168"/>
    </row>
    <row r="362" spans="1:15" s="21" customFormat="1" ht="131.25" customHeight="1" x14ac:dyDescent="0.25">
      <c r="A362" s="1" t="str">
        <f t="shared" si="36"/>
        <v>920</v>
      </c>
      <c r="B362" s="1" t="str">
        <f t="shared" si="37"/>
        <v>2 19</v>
      </c>
      <c r="C362" s="1" t="str">
        <f t="shared" si="38"/>
        <v>920 2 19</v>
      </c>
      <c r="D362" s="1" t="str">
        <f t="shared" si="39"/>
        <v>35</v>
      </c>
      <c r="E362" s="1" t="str">
        <f t="shared" si="40"/>
        <v>920 2 19 35</v>
      </c>
      <c r="F362" s="66" t="s">
        <v>590</v>
      </c>
      <c r="G362" s="66" t="s">
        <v>319</v>
      </c>
      <c r="H362" s="67" t="s">
        <v>110</v>
      </c>
      <c r="I362" s="60">
        <v>0</v>
      </c>
      <c r="J362" s="182">
        <v>-1687.01368</v>
      </c>
      <c r="K362" s="18">
        <f t="shared" si="44"/>
        <v>0</v>
      </c>
      <c r="L362" s="105"/>
      <c r="M362" s="105"/>
      <c r="N362" s="105"/>
      <c r="O362" s="168"/>
    </row>
    <row r="363" spans="1:15" s="21" customFormat="1" ht="75" customHeight="1" x14ac:dyDescent="0.25">
      <c r="A363" s="1" t="str">
        <f>LEFT(C363,3)</f>
        <v>920</v>
      </c>
      <c r="B363" s="1" t="str">
        <f>RIGHT(C363,4)</f>
        <v>2 19</v>
      </c>
      <c r="C363" s="1" t="str">
        <f>LEFT(F363,8)</f>
        <v>920 2 19</v>
      </c>
      <c r="D363" s="1" t="str">
        <f>RIGHT(E363,2)</f>
        <v>35</v>
      </c>
      <c r="E363" s="1" t="str">
        <f>LEFT(F363,11)</f>
        <v>920 2 19 35</v>
      </c>
      <c r="F363" s="65" t="s">
        <v>583</v>
      </c>
      <c r="G363" s="66" t="s">
        <v>584</v>
      </c>
      <c r="H363" s="67" t="s">
        <v>110</v>
      </c>
      <c r="I363" s="60">
        <v>0</v>
      </c>
      <c r="J363" s="182">
        <v>-263.14100000000002</v>
      </c>
      <c r="K363" s="18">
        <f>I363</f>
        <v>0</v>
      </c>
      <c r="L363" s="105"/>
      <c r="M363" s="105"/>
      <c r="N363" s="105"/>
      <c r="O363" s="168"/>
    </row>
    <row r="364" spans="1:15" s="21" customFormat="1" ht="37.5" customHeight="1" x14ac:dyDescent="0.25">
      <c r="A364" s="1" t="str">
        <f t="shared" si="36"/>
        <v>920</v>
      </c>
      <c r="B364" s="1" t="str">
        <f t="shared" si="37"/>
        <v>2 19</v>
      </c>
      <c r="C364" s="1" t="str">
        <f t="shared" si="38"/>
        <v>920 2 19</v>
      </c>
      <c r="D364" s="1" t="str">
        <f t="shared" si="39"/>
        <v>35</v>
      </c>
      <c r="E364" s="1" t="str">
        <f t="shared" si="40"/>
        <v>920 2 19 35</v>
      </c>
      <c r="F364" s="65" t="s">
        <v>320</v>
      </c>
      <c r="G364" s="66" t="s">
        <v>321</v>
      </c>
      <c r="H364" s="67" t="s">
        <v>110</v>
      </c>
      <c r="I364" s="60">
        <v>0</v>
      </c>
      <c r="J364" s="182">
        <v>-42.926000000000002</v>
      </c>
      <c r="K364" s="18">
        <f t="shared" si="44"/>
        <v>0</v>
      </c>
      <c r="L364" s="105"/>
      <c r="M364" s="105"/>
      <c r="N364" s="105"/>
      <c r="O364" s="168"/>
    </row>
    <row r="365" spans="1:15" s="21" customFormat="1" ht="56.25" customHeight="1" x14ac:dyDescent="0.25">
      <c r="A365" s="1" t="str">
        <f t="shared" si="36"/>
        <v>920</v>
      </c>
      <c r="B365" s="1" t="str">
        <f t="shared" si="37"/>
        <v>2 19</v>
      </c>
      <c r="C365" s="1" t="str">
        <f t="shared" si="38"/>
        <v>920 2 19</v>
      </c>
      <c r="D365" s="1" t="str">
        <f t="shared" si="39"/>
        <v>51</v>
      </c>
      <c r="E365" s="1" t="str">
        <f t="shared" si="40"/>
        <v>920 2 19 51</v>
      </c>
      <c r="F365" s="65" t="s">
        <v>563</v>
      </c>
      <c r="G365" s="66" t="s">
        <v>263</v>
      </c>
      <c r="H365" s="67" t="s">
        <v>110</v>
      </c>
      <c r="I365" s="60">
        <v>0</v>
      </c>
      <c r="J365" s="182">
        <v>-8170.23765</v>
      </c>
      <c r="K365" s="18">
        <f t="shared" si="44"/>
        <v>0</v>
      </c>
      <c r="L365" s="105"/>
      <c r="M365" s="105"/>
      <c r="N365" s="105"/>
      <c r="O365" s="168"/>
    </row>
    <row r="366" spans="1:15" s="25" customFormat="1" ht="56.25" customHeight="1" x14ac:dyDescent="0.25">
      <c r="A366" s="1" t="str">
        <f t="shared" si="36"/>
        <v>920</v>
      </c>
      <c r="B366" s="1" t="str">
        <f t="shared" si="37"/>
        <v>2 19</v>
      </c>
      <c r="C366" s="1" t="str">
        <f t="shared" si="38"/>
        <v>920 2 19</v>
      </c>
      <c r="D366" s="1" t="str">
        <f t="shared" si="39"/>
        <v>90</v>
      </c>
      <c r="E366" s="1" t="str">
        <f t="shared" si="40"/>
        <v>920 2 19 90</v>
      </c>
      <c r="F366" s="65" t="s">
        <v>564</v>
      </c>
      <c r="G366" s="66" t="s">
        <v>264</v>
      </c>
      <c r="H366" s="67" t="s">
        <v>110</v>
      </c>
      <c r="I366" s="60"/>
      <c r="J366" s="90"/>
      <c r="K366" s="18">
        <f t="shared" si="44"/>
        <v>0</v>
      </c>
      <c r="L366" s="105"/>
      <c r="M366" s="105"/>
      <c r="N366" s="105"/>
      <c r="O366" s="168"/>
    </row>
    <row r="367" spans="1:15" s="21" customFormat="1" ht="56.25" customHeight="1" x14ac:dyDescent="0.25">
      <c r="A367" s="1" t="str">
        <f t="shared" si="36"/>
        <v>920</v>
      </c>
      <c r="B367" s="1" t="str">
        <f t="shared" si="37"/>
        <v>2 19</v>
      </c>
      <c r="C367" s="1" t="str">
        <f t="shared" si="38"/>
        <v>920 2 19</v>
      </c>
      <c r="D367" s="1" t="str">
        <f t="shared" si="39"/>
        <v>25</v>
      </c>
      <c r="E367" s="1" t="str">
        <f t="shared" si="40"/>
        <v>920 2 19 25</v>
      </c>
      <c r="F367" s="65" t="s">
        <v>565</v>
      </c>
      <c r="G367" s="66" t="s">
        <v>566</v>
      </c>
      <c r="H367" s="67" t="s">
        <v>110</v>
      </c>
      <c r="I367" s="60"/>
      <c r="J367" s="90"/>
      <c r="K367" s="18">
        <f t="shared" si="44"/>
        <v>0</v>
      </c>
      <c r="L367" s="105"/>
      <c r="M367" s="105"/>
      <c r="N367" s="105"/>
      <c r="O367" s="168"/>
    </row>
    <row r="368" spans="1:15" s="21" customFormat="1" ht="56.25" customHeight="1" x14ac:dyDescent="0.25">
      <c r="A368" s="1" t="str">
        <f t="shared" si="36"/>
        <v>920</v>
      </c>
      <c r="B368" s="1" t="str">
        <f t="shared" si="37"/>
        <v>2 19</v>
      </c>
      <c r="C368" s="1" t="str">
        <f t="shared" si="38"/>
        <v>920 2 19</v>
      </c>
      <c r="D368" s="1" t="str">
        <f t="shared" si="39"/>
        <v>25</v>
      </c>
      <c r="E368" s="1" t="str">
        <f t="shared" si="40"/>
        <v>920 2 19 25</v>
      </c>
      <c r="F368" s="65" t="s">
        <v>567</v>
      </c>
      <c r="G368" s="66" t="s">
        <v>568</v>
      </c>
      <c r="H368" s="67" t="s">
        <v>110</v>
      </c>
      <c r="I368" s="60"/>
      <c r="J368" s="90"/>
      <c r="K368" s="18">
        <f t="shared" si="44"/>
        <v>0</v>
      </c>
      <c r="L368" s="105"/>
      <c r="M368" s="105"/>
      <c r="N368" s="105"/>
      <c r="O368" s="168"/>
    </row>
    <row r="369" spans="1:15" s="21" customFormat="1" ht="56.25" customHeight="1" x14ac:dyDescent="0.25">
      <c r="A369" s="1" t="str">
        <f t="shared" si="36"/>
        <v>920</v>
      </c>
      <c r="B369" s="1" t="str">
        <f t="shared" si="37"/>
        <v>2 19</v>
      </c>
      <c r="C369" s="1" t="str">
        <f t="shared" si="38"/>
        <v>920 2 19</v>
      </c>
      <c r="D369" s="1" t="str">
        <f t="shared" si="39"/>
        <v>25</v>
      </c>
      <c r="E369" s="1" t="str">
        <f t="shared" si="40"/>
        <v>920 2 19 25</v>
      </c>
      <c r="F369" s="65" t="s">
        <v>569</v>
      </c>
      <c r="G369" s="66" t="s">
        <v>570</v>
      </c>
      <c r="H369" s="67" t="s">
        <v>110</v>
      </c>
      <c r="I369" s="60"/>
      <c r="J369" s="90"/>
      <c r="K369" s="18">
        <f t="shared" si="44"/>
        <v>0</v>
      </c>
      <c r="L369" s="105"/>
      <c r="M369" s="105"/>
      <c r="N369" s="105"/>
      <c r="O369" s="168"/>
    </row>
    <row r="370" spans="1:15" s="21" customFormat="1" ht="56.25" customHeight="1" x14ac:dyDescent="0.25">
      <c r="A370" s="1" t="str">
        <f t="shared" si="36"/>
        <v>920</v>
      </c>
      <c r="B370" s="1" t="str">
        <f t="shared" si="37"/>
        <v>2 19</v>
      </c>
      <c r="C370" s="1" t="str">
        <f t="shared" si="38"/>
        <v>920 2 19</v>
      </c>
      <c r="D370" s="1" t="str">
        <f t="shared" si="39"/>
        <v>25</v>
      </c>
      <c r="E370" s="1" t="str">
        <f t="shared" si="40"/>
        <v>920 2 19 25</v>
      </c>
      <c r="F370" s="65" t="s">
        <v>571</v>
      </c>
      <c r="G370" s="66" t="s">
        <v>572</v>
      </c>
      <c r="H370" s="67" t="s">
        <v>110</v>
      </c>
      <c r="I370" s="60"/>
      <c r="J370" s="90"/>
      <c r="K370" s="18">
        <f t="shared" si="44"/>
        <v>0</v>
      </c>
      <c r="L370" s="105"/>
      <c r="M370" s="105"/>
      <c r="N370" s="105"/>
      <c r="O370" s="168"/>
    </row>
    <row r="371" spans="1:15" s="21" customFormat="1" ht="56.25" customHeight="1" x14ac:dyDescent="0.25">
      <c r="A371" s="1" t="str">
        <f t="shared" si="36"/>
        <v>920</v>
      </c>
      <c r="B371" s="1" t="str">
        <f t="shared" si="37"/>
        <v>2 19</v>
      </c>
      <c r="C371" s="1" t="str">
        <f t="shared" si="38"/>
        <v>920 2 19</v>
      </c>
      <c r="D371" s="1" t="str">
        <f t="shared" si="39"/>
        <v>25</v>
      </c>
      <c r="E371" s="1" t="str">
        <f t="shared" si="40"/>
        <v>920 2 19 25</v>
      </c>
      <c r="F371" s="65" t="s">
        <v>573</v>
      </c>
      <c r="G371" s="66" t="s">
        <v>574</v>
      </c>
      <c r="H371" s="67" t="s">
        <v>110</v>
      </c>
      <c r="I371" s="60"/>
      <c r="J371" s="90"/>
      <c r="K371" s="18">
        <f t="shared" si="44"/>
        <v>0</v>
      </c>
      <c r="L371" s="105"/>
      <c r="M371" s="105"/>
      <c r="N371" s="105"/>
      <c r="O371" s="168"/>
    </row>
    <row r="372" spans="1:15" s="21" customFormat="1" ht="56.25" customHeight="1" x14ac:dyDescent="0.25">
      <c r="A372" s="1" t="str">
        <f t="shared" si="36"/>
        <v>920</v>
      </c>
      <c r="B372" s="1" t="str">
        <f t="shared" si="37"/>
        <v>2 19</v>
      </c>
      <c r="C372" s="1" t="str">
        <f t="shared" si="38"/>
        <v>920 2 19</v>
      </c>
      <c r="D372" s="1" t="str">
        <f t="shared" si="39"/>
        <v>25</v>
      </c>
      <c r="E372" s="1" t="str">
        <f t="shared" si="40"/>
        <v>920 2 19 25</v>
      </c>
      <c r="F372" s="65" t="s">
        <v>575</v>
      </c>
      <c r="G372" s="66" t="s">
        <v>576</v>
      </c>
      <c r="H372" s="67" t="s">
        <v>110</v>
      </c>
      <c r="I372" s="60"/>
      <c r="J372" s="90"/>
      <c r="K372" s="18">
        <f t="shared" si="44"/>
        <v>0</v>
      </c>
      <c r="L372" s="105"/>
      <c r="M372" s="105"/>
      <c r="N372" s="105"/>
      <c r="O372" s="168"/>
    </row>
    <row r="373" spans="1:15" s="21" customFormat="1" ht="37.5" customHeight="1" x14ac:dyDescent="0.25">
      <c r="A373" s="1" t="str">
        <f t="shared" ref="A373:A374" si="49">LEFT(C373,3)</f>
        <v>920</v>
      </c>
      <c r="B373" s="1" t="str">
        <f t="shared" ref="B373:B374" si="50">RIGHT(C373,4)</f>
        <v>2 19</v>
      </c>
      <c r="C373" s="1" t="str">
        <f t="shared" ref="C373:C374" si="51">LEFT(F373,8)</f>
        <v>920 2 19</v>
      </c>
      <c r="D373" s="1" t="str">
        <f t="shared" ref="D373:D374" si="52">RIGHT(E373,2)</f>
        <v>35</v>
      </c>
      <c r="E373" s="1" t="str">
        <f t="shared" ref="E373:E374" si="53">LEFT(F373,11)</f>
        <v>920 2 19 35</v>
      </c>
      <c r="F373" s="65" t="s">
        <v>585</v>
      </c>
      <c r="G373" s="66" t="s">
        <v>586</v>
      </c>
      <c r="H373" s="67" t="s">
        <v>110</v>
      </c>
      <c r="I373" s="60">
        <v>0</v>
      </c>
      <c r="J373" s="90"/>
      <c r="K373" s="18">
        <f t="shared" si="44"/>
        <v>0</v>
      </c>
      <c r="L373" s="105"/>
      <c r="M373" s="105"/>
      <c r="N373" s="105"/>
      <c r="O373" s="168"/>
    </row>
    <row r="374" spans="1:15" s="21" customFormat="1" ht="56.25" customHeight="1" x14ac:dyDescent="0.25">
      <c r="A374" s="1" t="str">
        <f t="shared" si="49"/>
        <v>920</v>
      </c>
      <c r="B374" s="1" t="str">
        <f t="shared" si="50"/>
        <v>2 19</v>
      </c>
      <c r="C374" s="1" t="str">
        <f t="shared" si="51"/>
        <v>920 2 19</v>
      </c>
      <c r="D374" s="1" t="str">
        <f t="shared" si="52"/>
        <v>60</v>
      </c>
      <c r="E374" s="1" t="str">
        <f t="shared" si="53"/>
        <v>920 2 19 60</v>
      </c>
      <c r="F374" s="65" t="s">
        <v>587</v>
      </c>
      <c r="G374" s="66" t="s">
        <v>588</v>
      </c>
      <c r="H374" s="67" t="s">
        <v>110</v>
      </c>
      <c r="I374" s="60"/>
      <c r="J374" s="90"/>
      <c r="K374" s="18">
        <f t="shared" si="44"/>
        <v>0</v>
      </c>
      <c r="L374" s="105"/>
      <c r="M374" s="105"/>
      <c r="N374" s="105"/>
      <c r="O374" s="168"/>
    </row>
    <row r="377" spans="1:15" s="36" customFormat="1" ht="18.75" customHeight="1" x14ac:dyDescent="0.25">
      <c r="F377" s="243" t="s">
        <v>594</v>
      </c>
      <c r="G377" s="244"/>
      <c r="H377" s="245"/>
      <c r="I377" s="58">
        <f t="shared" ref="I377:N377" si="54">SUM(I9:I374)</f>
        <v>44843718.539999992</v>
      </c>
      <c r="J377" s="58">
        <f t="shared" si="54"/>
        <v>31474903.86138</v>
      </c>
      <c r="K377" s="58">
        <f t="shared" si="54"/>
        <v>44733678.539999999</v>
      </c>
      <c r="L377" s="58">
        <f t="shared" si="54"/>
        <v>16291454.199999999</v>
      </c>
      <c r="M377" s="58">
        <f t="shared" si="54"/>
        <v>16997255.400000006</v>
      </c>
      <c r="N377" s="58">
        <f t="shared" si="54"/>
        <v>17686764.799999997</v>
      </c>
      <c r="O377" s="178"/>
    </row>
    <row r="378" spans="1:15" s="21" customFormat="1" ht="18.75" customHeight="1" x14ac:dyDescent="0.25">
      <c r="F378" s="23"/>
      <c r="G378" s="24"/>
      <c r="H378" s="23"/>
      <c r="I378" s="57"/>
      <c r="J378" s="57"/>
      <c r="K378" s="57"/>
      <c r="L378" s="57"/>
      <c r="M378" s="57"/>
      <c r="N378" s="57"/>
      <c r="O378" s="57"/>
    </row>
    <row r="379" spans="1:15" s="21" customFormat="1" ht="18.75" customHeight="1" x14ac:dyDescent="0.25">
      <c r="F379" s="23"/>
      <c r="G379" s="24"/>
      <c r="H379" s="23"/>
      <c r="I379" s="57"/>
      <c r="J379" s="57"/>
      <c r="K379" s="57"/>
      <c r="L379" s="57"/>
      <c r="M379" s="57"/>
      <c r="N379" s="57"/>
      <c r="O379" s="57"/>
    </row>
    <row r="380" spans="1:15" s="21" customFormat="1" ht="18.75" customHeight="1" x14ac:dyDescent="0.25">
      <c r="F380" s="23"/>
      <c r="G380" s="24"/>
      <c r="H380" s="23"/>
      <c r="I380" s="57"/>
      <c r="J380" s="57"/>
      <c r="K380" s="57"/>
      <c r="L380" s="57"/>
      <c r="M380" s="57"/>
      <c r="N380" s="57"/>
      <c r="O380" s="57"/>
    </row>
    <row r="381" spans="1:15" s="21" customFormat="1" ht="18.75" customHeight="1" x14ac:dyDescent="0.25">
      <c r="F381" s="126" t="s">
        <v>119</v>
      </c>
      <c r="G381" s="26" t="s">
        <v>120</v>
      </c>
      <c r="H381" s="27"/>
      <c r="I381" s="28" t="s">
        <v>171</v>
      </c>
      <c r="J381" s="29"/>
      <c r="K381" s="28"/>
      <c r="L381" s="28" t="s">
        <v>173</v>
      </c>
      <c r="M381" s="28"/>
      <c r="N381" s="28"/>
      <c r="O381" s="28"/>
    </row>
    <row r="382" spans="1:15" s="21" customFormat="1" ht="18.75" customHeight="1" x14ac:dyDescent="0.25">
      <c r="F382" s="126" t="s">
        <v>121</v>
      </c>
      <c r="G382" s="26" t="s">
        <v>122</v>
      </c>
      <c r="H382" s="27"/>
      <c r="I382" s="7" t="s">
        <v>172</v>
      </c>
      <c r="J382" s="27"/>
      <c r="K382" s="30"/>
      <c r="L382" s="7" t="s">
        <v>123</v>
      </c>
      <c r="M382" s="7"/>
      <c r="N382" s="7"/>
      <c r="O382" s="7"/>
    </row>
    <row r="383" spans="1:15" s="21" customFormat="1" x14ac:dyDescent="0.25">
      <c r="F383" s="126"/>
      <c r="G383" s="26"/>
      <c r="H383" s="27"/>
      <c r="I383" s="27"/>
      <c r="J383" s="27"/>
      <c r="K383" s="22"/>
      <c r="L383" s="31"/>
      <c r="M383" s="31"/>
      <c r="N383" s="32"/>
      <c r="O383" s="32"/>
    </row>
    <row r="384" spans="1:15" s="21" customFormat="1" x14ac:dyDescent="0.25">
      <c r="F384" s="126" t="s">
        <v>124</v>
      </c>
      <c r="G384" s="33" t="s">
        <v>125</v>
      </c>
      <c r="H384" s="27"/>
      <c r="I384" s="27"/>
      <c r="J384" s="27"/>
      <c r="K384" s="30"/>
      <c r="L384" s="7" t="s">
        <v>126</v>
      </c>
      <c r="M384" s="7" t="s">
        <v>127</v>
      </c>
      <c r="N384" s="7"/>
      <c r="O384" s="7"/>
    </row>
    <row r="385" spans="6:15" s="21" customFormat="1" x14ac:dyDescent="0.25">
      <c r="F385" s="126"/>
      <c r="G385" s="7" t="s">
        <v>174</v>
      </c>
      <c r="H385" s="1"/>
      <c r="I385" s="1"/>
      <c r="J385" s="27"/>
      <c r="K385" s="30"/>
      <c r="L385" s="7" t="s">
        <v>128</v>
      </c>
      <c r="M385" s="7" t="s">
        <v>129</v>
      </c>
      <c r="N385" s="7"/>
      <c r="O385" s="7"/>
    </row>
    <row r="386" spans="6:15" s="21" customFormat="1" x14ac:dyDescent="0.25">
      <c r="F386" s="246" t="s">
        <v>130</v>
      </c>
      <c r="G386" s="246"/>
      <c r="H386" s="246"/>
      <c r="I386" s="126"/>
      <c r="J386" s="27"/>
      <c r="K386" s="34"/>
      <c r="L386" s="34"/>
      <c r="M386" s="34"/>
      <c r="N386" s="34"/>
      <c r="O386" s="34"/>
    </row>
    <row r="387" spans="6:15" s="21" customFormat="1" x14ac:dyDescent="0.25">
      <c r="F387" s="246"/>
      <c r="G387" s="246"/>
      <c r="H387" s="246"/>
      <c r="I387" s="126"/>
      <c r="J387" s="27"/>
      <c r="K387" s="34"/>
      <c r="L387" s="34"/>
      <c r="M387" s="34"/>
      <c r="N387" s="34"/>
      <c r="O387" s="34"/>
    </row>
    <row r="388" spans="6:15" s="21" customFormat="1" x14ac:dyDescent="0.25">
      <c r="G388" s="35"/>
      <c r="J388" s="36"/>
    </row>
    <row r="389" spans="6:15" s="21" customFormat="1" x14ac:dyDescent="0.25">
      <c r="G389" s="35"/>
      <c r="J389" s="36"/>
    </row>
    <row r="390" spans="6:15" s="21" customFormat="1" x14ac:dyDescent="0.25">
      <c r="G390" s="35"/>
    </row>
    <row r="391" spans="6:15" s="21" customFormat="1" x14ac:dyDescent="0.25">
      <c r="G391" s="35"/>
    </row>
    <row r="392" spans="6:15" s="21" customFormat="1" x14ac:dyDescent="0.25">
      <c r="G392" s="35"/>
    </row>
    <row r="393" spans="6:15" s="21" customFormat="1" x14ac:dyDescent="0.25">
      <c r="G393" s="35"/>
      <c r="J393" s="36"/>
    </row>
    <row r="394" spans="6:15" s="21" customFormat="1" x14ac:dyDescent="0.25">
      <c r="G394" s="35"/>
    </row>
    <row r="395" spans="6:15" s="21" customFormat="1" x14ac:dyDescent="0.25">
      <c r="G395" s="35"/>
      <c r="J395" s="36"/>
    </row>
    <row r="396" spans="6:15" s="21" customFormat="1" x14ac:dyDescent="0.25">
      <c r="G396" s="35"/>
    </row>
    <row r="397" spans="6:15" s="21" customFormat="1" x14ac:dyDescent="0.25">
      <c r="G397" s="35"/>
    </row>
    <row r="398" spans="6:15" s="21" customFormat="1" x14ac:dyDescent="0.25">
      <c r="G398" s="35"/>
      <c r="J398" s="36"/>
    </row>
    <row r="399" spans="6:15" s="21" customFormat="1" x14ac:dyDescent="0.25">
      <c r="G399" s="35"/>
      <c r="J399" s="36"/>
    </row>
    <row r="400" spans="6:15" s="21" customFormat="1" x14ac:dyDescent="0.25">
      <c r="G400" s="35"/>
    </row>
    <row r="401" spans="1:22" x14ac:dyDescent="0.25">
      <c r="I401" s="21"/>
      <c r="J401" s="21"/>
      <c r="K401" s="21"/>
      <c r="L401" s="21"/>
      <c r="M401" s="21"/>
      <c r="N401" s="21"/>
      <c r="O401" s="21"/>
    </row>
    <row r="402" spans="1:22" x14ac:dyDescent="0.25">
      <c r="I402" s="21"/>
      <c r="J402" s="21"/>
      <c r="K402" s="21"/>
      <c r="L402" s="21"/>
      <c r="M402" s="21"/>
      <c r="N402" s="21"/>
      <c r="O402" s="21"/>
    </row>
    <row r="403" spans="1:22" x14ac:dyDescent="0.25">
      <c r="I403" s="21"/>
      <c r="J403" s="21"/>
      <c r="K403" s="21"/>
      <c r="L403" s="21"/>
      <c r="M403" s="21"/>
      <c r="N403" s="21"/>
      <c r="O403" s="21"/>
    </row>
    <row r="406" spans="1:22" x14ac:dyDescent="0.25">
      <c r="I406" s="21"/>
      <c r="J406" s="21"/>
    </row>
    <row r="407" spans="1:22" x14ac:dyDescent="0.25">
      <c r="I407" s="21"/>
      <c r="J407" s="21"/>
    </row>
    <row r="408" spans="1:22" x14ac:dyDescent="0.25">
      <c r="I408" s="21"/>
      <c r="J408" s="21"/>
    </row>
    <row r="409" spans="1:22" x14ac:dyDescent="0.25">
      <c r="I409" s="21"/>
      <c r="J409" s="21"/>
    </row>
    <row r="410" spans="1:22" x14ac:dyDescent="0.25">
      <c r="I410" s="21"/>
      <c r="J410" s="21"/>
    </row>
    <row r="411" spans="1:22" s="4" customFormat="1" x14ac:dyDescent="0.25">
      <c r="A411" s="1"/>
      <c r="B411" s="1"/>
      <c r="C411" s="1"/>
      <c r="D411" s="1"/>
      <c r="E411" s="1"/>
      <c r="F411" s="1"/>
      <c r="G411" s="2"/>
      <c r="H411" s="1"/>
      <c r="I411" s="21"/>
      <c r="J411" s="21"/>
      <c r="P411" s="1"/>
      <c r="Q411" s="1"/>
      <c r="R411" s="1"/>
      <c r="S411" s="1"/>
      <c r="T411" s="1"/>
      <c r="U411" s="1"/>
      <c r="V411" s="1"/>
    </row>
    <row r="412" spans="1:22" s="4" customFormat="1" x14ac:dyDescent="0.25">
      <c r="A412" s="1"/>
      <c r="B412" s="1"/>
      <c r="C412" s="1"/>
      <c r="D412" s="1"/>
      <c r="E412" s="1"/>
      <c r="F412" s="1"/>
      <c r="G412" s="2"/>
      <c r="H412" s="1"/>
      <c r="I412" s="21"/>
      <c r="J412" s="21"/>
      <c r="P412" s="1"/>
      <c r="Q412" s="1"/>
      <c r="R412" s="1"/>
      <c r="S412" s="1"/>
      <c r="T412" s="1"/>
      <c r="U412" s="1"/>
      <c r="V412" s="1"/>
    </row>
    <row r="413" spans="1:22" s="4" customFormat="1" x14ac:dyDescent="0.25">
      <c r="A413" s="1"/>
      <c r="B413" s="1"/>
      <c r="C413" s="1"/>
      <c r="D413" s="1"/>
      <c r="E413" s="1"/>
      <c r="F413" s="1"/>
      <c r="G413" s="2"/>
      <c r="H413" s="1"/>
      <c r="I413" s="21"/>
      <c r="J413" s="21"/>
      <c r="P413" s="1"/>
      <c r="Q413" s="1"/>
      <c r="R413" s="1"/>
      <c r="S413" s="1"/>
      <c r="T413" s="1"/>
      <c r="U413" s="1"/>
      <c r="V413" s="1"/>
    </row>
  </sheetData>
  <autoFilter ref="A9:V9"/>
  <mergeCells count="10">
    <mergeCell ref="F377:H377"/>
    <mergeCell ref="F386:H387"/>
    <mergeCell ref="M1:N1"/>
    <mergeCell ref="F3:N3"/>
    <mergeCell ref="F6:G6"/>
    <mergeCell ref="H6:H7"/>
    <mergeCell ref="I6:I7"/>
    <mergeCell ref="J6:J7"/>
    <mergeCell ref="K6:K7"/>
    <mergeCell ref="L6:N6"/>
  </mergeCells>
  <pageMargins left="0.43307086614173229" right="0.23622047244094491" top="0.35433070866141736" bottom="0.15748031496062992" header="0.15748031496062992" footer="0.15748031496062992"/>
  <pageSetup paperSize="9" scale="44" orientation="landscape" r:id="rId1"/>
  <headerFooter differentFirst="1">
    <oddHeader>&amp;R&amp;P</oddHeader>
  </headerFooter>
  <rowBreaks count="1" manualBreakCount="1">
    <brk id="348" min="3"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5"/>
  <sheetViews>
    <sheetView view="pageBreakPreview" topLeftCell="F1" zoomScale="60" zoomScaleNormal="86" workbookViewId="0">
      <selection activeCell="G10" sqref="G10"/>
    </sheetView>
  </sheetViews>
  <sheetFormatPr defaultColWidth="35" defaultRowHeight="18.75" x14ac:dyDescent="0.25"/>
  <cols>
    <col min="1" max="2" width="13.85546875" style="1" hidden="1" customWidth="1"/>
    <col min="3" max="5" width="16.140625" style="1" hidden="1" customWidth="1"/>
    <col min="6" max="6" width="35.28515625" style="1" customWidth="1"/>
    <col min="7" max="7" width="94.28515625" style="2" customWidth="1"/>
    <col min="8" max="8" width="57.28515625" style="1" customWidth="1"/>
    <col min="9" max="9" width="24.28515625" style="1" customWidth="1"/>
    <col min="10" max="10" width="24.28515625" style="3" customWidth="1"/>
    <col min="11" max="11" width="24.28515625" style="4" customWidth="1"/>
    <col min="12" max="13" width="17.7109375" style="4" customWidth="1"/>
    <col min="14" max="14" width="24.7109375" style="4" customWidth="1"/>
    <col min="15" max="15" width="21.28515625" style="1" customWidth="1"/>
    <col min="16" max="16" width="16.85546875" style="1" customWidth="1"/>
    <col min="17" max="17" width="20.42578125" style="1" customWidth="1"/>
    <col min="18" max="18" width="19.85546875" style="1" customWidth="1"/>
    <col min="19" max="19" width="20" style="1" customWidth="1"/>
    <col min="20" max="20" width="21" style="1" customWidth="1"/>
    <col min="21" max="21" width="30.28515625" style="1" customWidth="1"/>
    <col min="22" max="16384" width="35" style="1"/>
  </cols>
  <sheetData>
    <row r="1" spans="1:21" ht="152.25" customHeight="1" x14ac:dyDescent="0.25">
      <c r="M1" s="247" t="s">
        <v>0</v>
      </c>
      <c r="N1" s="248"/>
    </row>
    <row r="2" spans="1:21" x14ac:dyDescent="0.25">
      <c r="M2" s="5"/>
      <c r="N2" s="6"/>
    </row>
    <row r="3" spans="1:21" ht="20.25" x14ac:dyDescent="0.25">
      <c r="F3" s="249" t="s">
        <v>597</v>
      </c>
      <c r="G3" s="249"/>
      <c r="H3" s="249"/>
      <c r="I3" s="249"/>
      <c r="J3" s="249"/>
      <c r="K3" s="249"/>
      <c r="L3" s="249"/>
      <c r="M3" s="249"/>
      <c r="N3" s="249"/>
    </row>
    <row r="4" spans="1:21" s="7" customFormat="1" x14ac:dyDescent="0.25">
      <c r="G4" s="8"/>
      <c r="I4" s="9"/>
      <c r="J4" s="9"/>
      <c r="K4" s="9"/>
      <c r="L4" s="9"/>
      <c r="M4" s="9"/>
      <c r="N4" s="9"/>
    </row>
    <row r="5" spans="1:21" s="3" customFormat="1" x14ac:dyDescent="0.25">
      <c r="F5" s="10" t="s">
        <v>265</v>
      </c>
      <c r="G5" s="11" t="s">
        <v>1</v>
      </c>
      <c r="I5" s="44"/>
      <c r="J5" s="44"/>
      <c r="K5" s="44"/>
      <c r="L5" s="44"/>
      <c r="M5" s="44"/>
      <c r="N5" s="44"/>
    </row>
    <row r="6" spans="1:21" s="13" customFormat="1" ht="25.5" customHeight="1" x14ac:dyDescent="0.25">
      <c r="F6" s="250" t="s">
        <v>2</v>
      </c>
      <c r="G6" s="250"/>
      <c r="H6" s="250" t="s">
        <v>3</v>
      </c>
      <c r="I6" s="252" t="s">
        <v>598</v>
      </c>
      <c r="J6" s="250" t="s">
        <v>599</v>
      </c>
      <c r="K6" s="250" t="s">
        <v>600</v>
      </c>
      <c r="L6" s="251" t="s">
        <v>4</v>
      </c>
      <c r="M6" s="251"/>
      <c r="N6" s="251"/>
    </row>
    <row r="7" spans="1:21" s="13" customFormat="1" ht="152.25" customHeight="1" x14ac:dyDescent="0.25">
      <c r="F7" s="14" t="s">
        <v>5</v>
      </c>
      <c r="G7" s="15" t="s">
        <v>6</v>
      </c>
      <c r="H7" s="250"/>
      <c r="I7" s="252"/>
      <c r="J7" s="250"/>
      <c r="K7" s="250"/>
      <c r="L7" s="59" t="s">
        <v>601</v>
      </c>
      <c r="M7" s="59" t="s">
        <v>602</v>
      </c>
      <c r="N7" s="59" t="s">
        <v>603</v>
      </c>
    </row>
    <row r="8" spans="1:21" x14ac:dyDescent="0.25">
      <c r="F8" s="16">
        <v>1</v>
      </c>
      <c r="G8" s="16">
        <v>2</v>
      </c>
      <c r="H8" s="16">
        <v>3</v>
      </c>
      <c r="I8" s="16">
        <v>4</v>
      </c>
      <c r="J8" s="16">
        <v>5</v>
      </c>
      <c r="K8" s="16">
        <v>6</v>
      </c>
      <c r="L8" s="16">
        <v>7</v>
      </c>
      <c r="M8" s="16">
        <v>8</v>
      </c>
      <c r="N8" s="16">
        <v>9</v>
      </c>
    </row>
    <row r="9" spans="1:21" ht="39" customHeight="1" x14ac:dyDescent="0.25">
      <c r="A9" s="1" t="str">
        <f>LEFT(C9,3)</f>
        <v>048</v>
      </c>
      <c r="B9" s="1" t="str">
        <f>RIGHT(C9,4)</f>
        <v>1 12</v>
      </c>
      <c r="C9" s="1" t="str">
        <f>LEFT(F9,8)</f>
        <v>048 1 12</v>
      </c>
      <c r="F9" s="16" t="s">
        <v>328</v>
      </c>
      <c r="G9" s="98" t="s">
        <v>329</v>
      </c>
      <c r="H9" s="67" t="s">
        <v>8</v>
      </c>
      <c r="I9" s="60"/>
      <c r="J9" s="60">
        <v>0.17956</v>
      </c>
      <c r="K9" s="49"/>
      <c r="L9" s="46"/>
      <c r="M9" s="46"/>
      <c r="N9" s="46"/>
      <c r="O9" s="94">
        <f>SUM(I9:I220)</f>
        <v>5775738</v>
      </c>
      <c r="P9" s="94">
        <f t="shared" ref="P9:T9" si="0">SUM(J9:J220)</f>
        <v>3915572.6617300017</v>
      </c>
      <c r="Q9" s="94">
        <f t="shared" si="0"/>
        <v>5675698</v>
      </c>
      <c r="R9" s="94">
        <f t="shared" si="0"/>
        <v>5752686</v>
      </c>
      <c r="S9" s="94">
        <f t="shared" si="0"/>
        <v>6169741</v>
      </c>
      <c r="T9" s="94">
        <f t="shared" si="0"/>
        <v>6640704</v>
      </c>
      <c r="U9" s="94"/>
    </row>
    <row r="10" spans="1:21" ht="75" hidden="1" customHeight="1" x14ac:dyDescent="0.25">
      <c r="A10" s="1" t="str">
        <f t="shared" ref="A10:A81" si="1">LEFT(C10,3)</f>
        <v>048</v>
      </c>
      <c r="B10" s="1" t="str">
        <f t="shared" ref="B10:B81" si="2">RIGHT(C10,4)</f>
        <v>1 12</v>
      </c>
      <c r="C10" s="1" t="str">
        <f t="shared" ref="C10:C81" si="3">LEFT(F10,8)</f>
        <v>048 1 12</v>
      </c>
      <c r="F10" s="99" t="s">
        <v>175</v>
      </c>
      <c r="G10" s="100" t="s">
        <v>7</v>
      </c>
      <c r="H10" s="67" t="s">
        <v>8</v>
      </c>
      <c r="I10" s="60">
        <v>2439</v>
      </c>
      <c r="J10" s="61">
        <v>1209.23711</v>
      </c>
      <c r="K10" s="18">
        <v>1300</v>
      </c>
      <c r="L10" s="47">
        <v>2439</v>
      </c>
      <c r="M10" s="47">
        <v>2453</v>
      </c>
      <c r="N10" s="47">
        <v>2536</v>
      </c>
      <c r="O10" s="94"/>
      <c r="R10" s="95"/>
    </row>
    <row r="11" spans="1:21" ht="56.25" hidden="1" customHeight="1" x14ac:dyDescent="0.25">
      <c r="A11" s="1" t="str">
        <f t="shared" si="1"/>
        <v>048</v>
      </c>
      <c r="B11" s="1" t="str">
        <f t="shared" si="2"/>
        <v>1 12</v>
      </c>
      <c r="C11" s="1" t="str">
        <f t="shared" si="3"/>
        <v>048 1 12</v>
      </c>
      <c r="F11" s="63" t="s">
        <v>176</v>
      </c>
      <c r="G11" s="101" t="s">
        <v>9</v>
      </c>
      <c r="H11" s="67" t="s">
        <v>8</v>
      </c>
      <c r="I11" s="60">
        <v>1170</v>
      </c>
      <c r="J11" s="61">
        <v>735.53671999999995</v>
      </c>
      <c r="K11" s="18">
        <v>809</v>
      </c>
      <c r="L11" s="47">
        <v>1170</v>
      </c>
      <c r="M11" s="47">
        <v>1177</v>
      </c>
      <c r="N11" s="47">
        <v>1217</v>
      </c>
    </row>
    <row r="12" spans="1:21" ht="38.25" hidden="1" customHeight="1" x14ac:dyDescent="0.25">
      <c r="A12" s="1" t="str">
        <f t="shared" si="1"/>
        <v>048</v>
      </c>
      <c r="B12" s="1" t="str">
        <f t="shared" si="2"/>
        <v>1 12</v>
      </c>
      <c r="C12" s="1" t="str">
        <f t="shared" si="3"/>
        <v>048 1 12</v>
      </c>
      <c r="F12" s="63" t="s">
        <v>330</v>
      </c>
      <c r="G12" s="101" t="s">
        <v>281</v>
      </c>
      <c r="H12" s="67" t="s">
        <v>8</v>
      </c>
      <c r="I12" s="60"/>
      <c r="J12" s="61"/>
      <c r="K12" s="18"/>
      <c r="L12" s="47"/>
      <c r="M12" s="47"/>
      <c r="N12" s="47"/>
    </row>
    <row r="13" spans="1:21" ht="56.25" hidden="1" customHeight="1" x14ac:dyDescent="0.25">
      <c r="A13" s="1" t="str">
        <f t="shared" si="1"/>
        <v>048</v>
      </c>
      <c r="B13" s="1" t="str">
        <f t="shared" si="2"/>
        <v>1 12</v>
      </c>
      <c r="C13" s="1" t="str">
        <f t="shared" si="3"/>
        <v>048 1 12</v>
      </c>
      <c r="F13" s="102" t="s">
        <v>331</v>
      </c>
      <c r="G13" s="101" t="s">
        <v>332</v>
      </c>
      <c r="H13" s="67" t="s">
        <v>8</v>
      </c>
      <c r="I13" s="60">
        <v>11091</v>
      </c>
      <c r="J13" s="61">
        <v>29810.680420000001</v>
      </c>
      <c r="K13" s="18">
        <v>30915</v>
      </c>
      <c r="L13" s="47">
        <v>11091</v>
      </c>
      <c r="M13" s="47">
        <v>11155</v>
      </c>
      <c r="N13" s="47">
        <v>11535</v>
      </c>
    </row>
    <row r="14" spans="1:21" ht="56.25" hidden="1" customHeight="1" x14ac:dyDescent="0.25">
      <c r="A14" s="1" t="str">
        <f t="shared" si="1"/>
        <v>048</v>
      </c>
      <c r="B14" s="1" t="str">
        <f t="shared" si="2"/>
        <v>1 12</v>
      </c>
      <c r="C14" s="1" t="str">
        <f t="shared" si="3"/>
        <v>048 1 12</v>
      </c>
      <c r="F14" s="102" t="s">
        <v>333</v>
      </c>
      <c r="G14" s="101" t="s">
        <v>334</v>
      </c>
      <c r="H14" s="67" t="s">
        <v>8</v>
      </c>
      <c r="I14" s="60"/>
      <c r="J14" s="61">
        <v>5.6850399999999999</v>
      </c>
      <c r="K14" s="18">
        <v>17</v>
      </c>
      <c r="L14" s="47"/>
      <c r="M14" s="47"/>
      <c r="N14" s="47"/>
    </row>
    <row r="15" spans="1:21" ht="75" hidden="1" customHeight="1" x14ac:dyDescent="0.25">
      <c r="A15" s="1" t="str">
        <f t="shared" si="1"/>
        <v>048</v>
      </c>
      <c r="B15" s="1" t="str">
        <f t="shared" si="2"/>
        <v>1 12</v>
      </c>
      <c r="C15" s="1" t="str">
        <f t="shared" si="3"/>
        <v>048 1 12</v>
      </c>
      <c r="F15" s="63" t="s">
        <v>335</v>
      </c>
      <c r="G15" s="101" t="s">
        <v>336</v>
      </c>
      <c r="H15" s="67" t="s">
        <v>8</v>
      </c>
      <c r="I15" s="60"/>
      <c r="J15" s="61">
        <v>2.9489999999999999E-2</v>
      </c>
      <c r="K15" s="18"/>
      <c r="L15" s="47"/>
      <c r="M15" s="47"/>
      <c r="N15" s="47"/>
    </row>
    <row r="16" spans="1:21" ht="75" hidden="1" customHeight="1" x14ac:dyDescent="0.25">
      <c r="A16" s="1" t="str">
        <f t="shared" si="1"/>
        <v>053</v>
      </c>
      <c r="B16" s="1" t="str">
        <f t="shared" si="2"/>
        <v>1 16</v>
      </c>
      <c r="C16" s="1" t="str">
        <f t="shared" si="3"/>
        <v>053 1 16</v>
      </c>
      <c r="F16" s="63" t="s">
        <v>720</v>
      </c>
      <c r="G16" s="101" t="s">
        <v>721</v>
      </c>
      <c r="H16" s="67" t="s">
        <v>349</v>
      </c>
      <c r="I16" s="60"/>
      <c r="J16" s="47">
        <v>2.75</v>
      </c>
      <c r="K16" s="18">
        <v>3</v>
      </c>
      <c r="L16" s="47">
        <v>0</v>
      </c>
      <c r="M16" s="47">
        <v>0</v>
      </c>
      <c r="N16" s="47">
        <v>0</v>
      </c>
    </row>
    <row r="17" spans="1:14" ht="150" hidden="1" customHeight="1" x14ac:dyDescent="0.25">
      <c r="A17" s="1" t="str">
        <f t="shared" si="1"/>
        <v>100</v>
      </c>
      <c r="B17" s="1" t="str">
        <f t="shared" si="2"/>
        <v>1 03</v>
      </c>
      <c r="C17" s="1" t="str">
        <f t="shared" si="3"/>
        <v>100 1 03</v>
      </c>
      <c r="F17" s="63" t="s">
        <v>350</v>
      </c>
      <c r="G17" s="101" t="s">
        <v>351</v>
      </c>
      <c r="H17" s="67" t="s">
        <v>10</v>
      </c>
      <c r="I17" s="60">
        <v>44158</v>
      </c>
      <c r="J17" s="61">
        <v>31414.522489999999</v>
      </c>
      <c r="K17" s="18">
        <v>44158</v>
      </c>
      <c r="L17" s="18">
        <v>45626</v>
      </c>
      <c r="M17" s="47">
        <v>54265</v>
      </c>
      <c r="N17" s="47">
        <v>63749</v>
      </c>
    </row>
    <row r="18" spans="1:14" ht="206.25" hidden="1" customHeight="1" x14ac:dyDescent="0.25">
      <c r="A18" s="1" t="str">
        <f t="shared" si="1"/>
        <v>100</v>
      </c>
      <c r="B18" s="1" t="str">
        <f t="shared" si="2"/>
        <v>1 03</v>
      </c>
      <c r="C18" s="1" t="str">
        <f t="shared" si="3"/>
        <v>100 1 03</v>
      </c>
      <c r="F18" s="63" t="s">
        <v>352</v>
      </c>
      <c r="G18" s="101" t="s">
        <v>353</v>
      </c>
      <c r="H18" s="67" t="s">
        <v>10</v>
      </c>
      <c r="I18" s="60">
        <v>24028</v>
      </c>
      <c r="J18" s="61">
        <v>15842.991749999999</v>
      </c>
      <c r="K18" s="18">
        <v>24028</v>
      </c>
      <c r="L18" s="47">
        <v>19727</v>
      </c>
      <c r="M18" s="47">
        <v>20855</v>
      </c>
      <c r="N18" s="47">
        <v>22050</v>
      </c>
    </row>
    <row r="19" spans="1:14" ht="131.25" hidden="1" customHeight="1" x14ac:dyDescent="0.25">
      <c r="F19" s="63" t="s">
        <v>673</v>
      </c>
      <c r="G19" s="101" t="s">
        <v>604</v>
      </c>
      <c r="H19" s="67" t="s">
        <v>10</v>
      </c>
      <c r="I19" s="60"/>
      <c r="J19" s="61">
        <v>710.94353999999998</v>
      </c>
      <c r="K19" s="18">
        <v>711</v>
      </c>
      <c r="L19" s="47"/>
      <c r="M19" s="47"/>
      <c r="N19" s="47"/>
    </row>
    <row r="20" spans="1:14" ht="114.75" hidden="1" customHeight="1" x14ac:dyDescent="0.25">
      <c r="F20" s="63" t="s">
        <v>722</v>
      </c>
      <c r="G20" s="101" t="s">
        <v>605</v>
      </c>
      <c r="H20" s="67" t="s">
        <v>10</v>
      </c>
      <c r="I20" s="60"/>
      <c r="J20" s="61">
        <v>2.7404000000000002</v>
      </c>
      <c r="K20" s="18">
        <v>3</v>
      </c>
      <c r="L20" s="47"/>
      <c r="M20" s="47"/>
      <c r="N20" s="47"/>
    </row>
    <row r="21" spans="1:14" ht="76.5" hidden="1" customHeight="1" x14ac:dyDescent="0.25">
      <c r="F21" s="63" t="s">
        <v>723</v>
      </c>
      <c r="G21" s="101" t="s">
        <v>724</v>
      </c>
      <c r="H21" s="67" t="s">
        <v>10</v>
      </c>
      <c r="I21" s="60">
        <v>1400</v>
      </c>
      <c r="J21" s="61">
        <v>58.758920000000003</v>
      </c>
      <c r="K21" s="18">
        <v>575</v>
      </c>
      <c r="L21" s="47">
        <v>1600</v>
      </c>
      <c r="M21" s="47">
        <v>1800</v>
      </c>
      <c r="N21" s="47">
        <v>2000</v>
      </c>
    </row>
    <row r="22" spans="1:14" ht="92.25" hidden="1" customHeight="1" x14ac:dyDescent="0.25">
      <c r="F22" s="63" t="s">
        <v>725</v>
      </c>
      <c r="G22" s="101" t="s">
        <v>606</v>
      </c>
      <c r="H22" s="67" t="s">
        <v>10</v>
      </c>
      <c r="I22" s="60"/>
      <c r="J22" s="61">
        <v>111.30857</v>
      </c>
      <c r="K22" s="18">
        <v>111</v>
      </c>
      <c r="L22" s="47"/>
      <c r="M22" s="47"/>
      <c r="N22" s="47"/>
    </row>
    <row r="23" spans="1:14" ht="112.5" hidden="1" customHeight="1" x14ac:dyDescent="0.25">
      <c r="A23" s="1" t="str">
        <f t="shared" si="1"/>
        <v>100</v>
      </c>
      <c r="B23" s="1" t="str">
        <f t="shared" si="2"/>
        <v>1 03</v>
      </c>
      <c r="C23" s="1" t="str">
        <f t="shared" si="3"/>
        <v>100 1 03</v>
      </c>
      <c r="F23" s="63" t="s">
        <v>354</v>
      </c>
      <c r="G23" s="101" t="s">
        <v>355</v>
      </c>
      <c r="H23" s="67" t="s">
        <v>10</v>
      </c>
      <c r="I23" s="60">
        <v>374489</v>
      </c>
      <c r="J23" s="61">
        <v>266266.18724</v>
      </c>
      <c r="K23" s="18">
        <v>396635</v>
      </c>
      <c r="L23" s="47">
        <v>394666</v>
      </c>
      <c r="M23" s="47">
        <v>408317</v>
      </c>
      <c r="N23" s="47">
        <v>437148</v>
      </c>
    </row>
    <row r="24" spans="1:14" ht="115.5" hidden="1" customHeight="1" x14ac:dyDescent="0.25">
      <c r="F24" s="63" t="s">
        <v>726</v>
      </c>
      <c r="G24" s="101" t="s">
        <v>607</v>
      </c>
      <c r="H24" s="67" t="s">
        <v>10</v>
      </c>
      <c r="I24" s="60">
        <v>83240</v>
      </c>
      <c r="J24" s="61">
        <v>59184.826480000003</v>
      </c>
      <c r="K24" s="18">
        <v>88163</v>
      </c>
      <c r="L24" s="38">
        <v>91137</v>
      </c>
      <c r="M24" s="47">
        <v>163903</v>
      </c>
      <c r="N24" s="47">
        <v>262939</v>
      </c>
    </row>
    <row r="25" spans="1:14" ht="131.25" hidden="1" customHeight="1" x14ac:dyDescent="0.25">
      <c r="A25" s="1" t="str">
        <f t="shared" si="1"/>
        <v>100</v>
      </c>
      <c r="B25" s="1" t="str">
        <f t="shared" si="2"/>
        <v>1 03</v>
      </c>
      <c r="C25" s="1" t="str">
        <f t="shared" si="3"/>
        <v>100 1 03</v>
      </c>
      <c r="F25" s="63" t="s">
        <v>356</v>
      </c>
      <c r="G25" s="101" t="s">
        <v>357</v>
      </c>
      <c r="H25" s="67" t="s">
        <v>10</v>
      </c>
      <c r="I25" s="60">
        <v>1929</v>
      </c>
      <c r="J25" s="61">
        <v>1838.1894600000001</v>
      </c>
      <c r="K25" s="64">
        <v>2042</v>
      </c>
      <c r="L25" s="47">
        <v>2247</v>
      </c>
      <c r="M25" s="47">
        <v>2301</v>
      </c>
      <c r="N25" s="47">
        <v>2438</v>
      </c>
    </row>
    <row r="26" spans="1:14" ht="131.25" hidden="1" customHeight="1" x14ac:dyDescent="0.25">
      <c r="A26" s="1" t="str">
        <f t="shared" si="1"/>
        <v>100</v>
      </c>
      <c r="B26" s="1" t="str">
        <f t="shared" si="2"/>
        <v>1 03</v>
      </c>
      <c r="C26" s="1" t="str">
        <f t="shared" si="3"/>
        <v>100 1 03</v>
      </c>
      <c r="F26" s="63" t="s">
        <v>672</v>
      </c>
      <c r="G26" s="101" t="s">
        <v>608</v>
      </c>
      <c r="H26" s="67" t="s">
        <v>10</v>
      </c>
      <c r="I26" s="60">
        <v>429</v>
      </c>
      <c r="J26" s="61">
        <v>408.58710000000002</v>
      </c>
      <c r="K26" s="18">
        <v>454</v>
      </c>
      <c r="L26" s="47">
        <v>897</v>
      </c>
      <c r="M26" s="47">
        <v>1460</v>
      </c>
      <c r="N26" s="47">
        <v>2024</v>
      </c>
    </row>
    <row r="27" spans="1:14" ht="112.5" hidden="1" customHeight="1" x14ac:dyDescent="0.25">
      <c r="A27" s="1" t="str">
        <f t="shared" si="1"/>
        <v>100</v>
      </c>
      <c r="B27" s="1" t="str">
        <f t="shared" si="2"/>
        <v>1 03</v>
      </c>
      <c r="C27" s="1" t="str">
        <f t="shared" si="3"/>
        <v>100 1 03</v>
      </c>
      <c r="F27" s="63" t="s">
        <v>358</v>
      </c>
      <c r="G27" s="101" t="s">
        <v>359</v>
      </c>
      <c r="H27" s="67" t="s">
        <v>10</v>
      </c>
      <c r="I27" s="60">
        <v>489154</v>
      </c>
      <c r="J27" s="61">
        <v>355036.78236000001</v>
      </c>
      <c r="K27" s="18">
        <v>518080</v>
      </c>
      <c r="L27" s="47">
        <v>519971</v>
      </c>
      <c r="M27" s="47">
        <v>536057</v>
      </c>
      <c r="N27" s="47">
        <v>572106</v>
      </c>
    </row>
    <row r="28" spans="1:14" ht="112.5" hidden="1" customHeight="1" x14ac:dyDescent="0.25">
      <c r="F28" s="63" t="s">
        <v>727</v>
      </c>
      <c r="G28" s="101" t="s">
        <v>609</v>
      </c>
      <c r="H28" s="67" t="s">
        <v>10</v>
      </c>
      <c r="I28" s="60">
        <v>108727</v>
      </c>
      <c r="J28" s="61">
        <v>78916.480320000002</v>
      </c>
      <c r="K28" s="18">
        <v>115157</v>
      </c>
      <c r="L28" s="47">
        <v>194990</v>
      </c>
      <c r="M28" s="47">
        <v>339977</v>
      </c>
      <c r="N28" s="47">
        <v>474815</v>
      </c>
    </row>
    <row r="29" spans="1:14" ht="112.5" hidden="1" customHeight="1" x14ac:dyDescent="0.25">
      <c r="A29" s="1" t="str">
        <f t="shared" si="1"/>
        <v>100</v>
      </c>
      <c r="B29" s="1" t="str">
        <f t="shared" si="2"/>
        <v>1 03</v>
      </c>
      <c r="C29" s="1" t="str">
        <f t="shared" si="3"/>
        <v>100 1 03</v>
      </c>
      <c r="F29" s="63" t="s">
        <v>360</v>
      </c>
      <c r="G29" s="101" t="s">
        <v>361</v>
      </c>
      <c r="H29" s="67" t="s">
        <v>10</v>
      </c>
      <c r="I29" s="60"/>
      <c r="J29" s="61">
        <v>-52009.145239999998</v>
      </c>
      <c r="K29" s="18">
        <v>-51186</v>
      </c>
      <c r="L29" s="47"/>
      <c r="M29" s="47"/>
      <c r="N29" s="47"/>
    </row>
    <row r="30" spans="1:14" ht="114.75" hidden="1" customHeight="1" x14ac:dyDescent="0.25">
      <c r="F30" s="63" t="s">
        <v>728</v>
      </c>
      <c r="G30" s="101" t="s">
        <v>610</v>
      </c>
      <c r="H30" s="67" t="s">
        <v>10</v>
      </c>
      <c r="I30" s="60"/>
      <c r="J30" s="61">
        <v>-11560.43237</v>
      </c>
      <c r="K30" s="18">
        <v>-11377</v>
      </c>
      <c r="L30" s="47"/>
      <c r="M30" s="47"/>
      <c r="N30" s="47"/>
    </row>
    <row r="31" spans="1:14" ht="117.75" hidden="1" customHeight="1" x14ac:dyDescent="0.25">
      <c r="A31" s="1" t="str">
        <f>LEFT(C31,3)</f>
        <v>106</v>
      </c>
      <c r="B31" s="1" t="str">
        <f>RIGHT(C31,4)</f>
        <v>1 16</v>
      </c>
      <c r="C31" s="1" t="str">
        <f>LEFT(F31,8)</f>
        <v>106 1 16</v>
      </c>
      <c r="F31" s="63" t="s">
        <v>729</v>
      </c>
      <c r="G31" s="101" t="s">
        <v>730</v>
      </c>
      <c r="H31" s="67" t="s">
        <v>11</v>
      </c>
      <c r="I31" s="60"/>
      <c r="J31" s="61">
        <v>363.17692</v>
      </c>
      <c r="K31" s="18">
        <v>404</v>
      </c>
      <c r="L31" s="47">
        <v>450</v>
      </c>
      <c r="M31" s="47">
        <v>450</v>
      </c>
      <c r="N31" s="47">
        <v>450</v>
      </c>
    </row>
    <row r="32" spans="1:14" ht="75" hidden="1" customHeight="1" x14ac:dyDescent="0.25">
      <c r="A32" s="1" t="str">
        <f t="shared" si="1"/>
        <v>106</v>
      </c>
      <c r="B32" s="1" t="str">
        <f t="shared" si="2"/>
        <v>1 16</v>
      </c>
      <c r="C32" s="1" t="str">
        <f t="shared" si="3"/>
        <v>106 1 16</v>
      </c>
      <c r="F32" s="99" t="s">
        <v>731</v>
      </c>
      <c r="G32" s="100" t="s">
        <v>732</v>
      </c>
      <c r="H32" s="67" t="s">
        <v>11</v>
      </c>
      <c r="I32" s="60"/>
      <c r="J32" s="61">
        <v>-45.5</v>
      </c>
      <c r="K32" s="18"/>
      <c r="L32" s="47"/>
      <c r="M32" s="47"/>
      <c r="N32" s="47"/>
    </row>
    <row r="33" spans="1:14" ht="93.75" hidden="1" customHeight="1" x14ac:dyDescent="0.25">
      <c r="A33" s="1" t="str">
        <f t="shared" si="1"/>
        <v>141</v>
      </c>
      <c r="B33" s="1" t="str">
        <f t="shared" si="2"/>
        <v>1 16</v>
      </c>
      <c r="C33" s="1" t="str">
        <f t="shared" si="3"/>
        <v>141 1 16</v>
      </c>
      <c r="F33" s="99" t="s">
        <v>733</v>
      </c>
      <c r="G33" s="100" t="s">
        <v>734</v>
      </c>
      <c r="H33" s="67" t="s">
        <v>12</v>
      </c>
      <c r="I33" s="60"/>
      <c r="J33" s="61">
        <v>58</v>
      </c>
      <c r="K33" s="18">
        <v>60</v>
      </c>
      <c r="L33" s="47"/>
      <c r="M33" s="47"/>
      <c r="N33" s="47"/>
    </row>
    <row r="34" spans="1:14" ht="93.75" hidden="1" customHeight="1" x14ac:dyDescent="0.25">
      <c r="A34" s="1" t="str">
        <f t="shared" si="1"/>
        <v>161</v>
      </c>
      <c r="B34" s="1" t="str">
        <f t="shared" si="2"/>
        <v>1 16</v>
      </c>
      <c r="C34" s="1" t="str">
        <f t="shared" si="3"/>
        <v>161 1 16</v>
      </c>
      <c r="F34" s="99" t="s">
        <v>735</v>
      </c>
      <c r="G34" s="100" t="s">
        <v>736</v>
      </c>
      <c r="H34" s="67" t="s">
        <v>13</v>
      </c>
      <c r="I34" s="60"/>
      <c r="J34" s="61">
        <v>1159.20273</v>
      </c>
      <c r="K34" s="18">
        <v>1200</v>
      </c>
      <c r="L34" s="47"/>
      <c r="M34" s="47"/>
      <c r="N34" s="47"/>
    </row>
    <row r="35" spans="1:14" ht="56.25" hidden="1" customHeight="1" x14ac:dyDescent="0.25">
      <c r="A35" s="1" t="str">
        <f t="shared" si="1"/>
        <v>177</v>
      </c>
      <c r="B35" s="1" t="str">
        <f t="shared" si="2"/>
        <v>1 16</v>
      </c>
      <c r="C35" s="1" t="str">
        <f t="shared" si="3"/>
        <v>177 1 16</v>
      </c>
      <c r="F35" s="99" t="s">
        <v>737</v>
      </c>
      <c r="G35" s="100" t="s">
        <v>721</v>
      </c>
      <c r="H35" s="67" t="s">
        <v>14</v>
      </c>
      <c r="I35" s="60"/>
      <c r="J35" s="61">
        <v>184.33248</v>
      </c>
      <c r="K35" s="18">
        <v>200</v>
      </c>
      <c r="L35" s="47"/>
      <c r="M35" s="47"/>
      <c r="N35" s="47"/>
    </row>
    <row r="36" spans="1:14" ht="112.5" hidden="1" customHeight="1" x14ac:dyDescent="0.25">
      <c r="A36" s="1" t="str">
        <f t="shared" si="1"/>
        <v>180</v>
      </c>
      <c r="B36" s="1" t="str">
        <f t="shared" si="2"/>
        <v>1 16</v>
      </c>
      <c r="C36" s="1" t="str">
        <f t="shared" si="3"/>
        <v>180 1 16</v>
      </c>
      <c r="F36" s="103" t="s">
        <v>738</v>
      </c>
      <c r="G36" s="100" t="s">
        <v>730</v>
      </c>
      <c r="H36" s="67" t="s">
        <v>15</v>
      </c>
      <c r="I36" s="60"/>
      <c r="J36" s="61">
        <v>0.5</v>
      </c>
      <c r="K36" s="18">
        <v>1</v>
      </c>
      <c r="L36" s="47"/>
      <c r="M36" s="47"/>
      <c r="N36" s="47"/>
    </row>
    <row r="37" spans="1:14" ht="75" hidden="1" customHeight="1" x14ac:dyDescent="0.25">
      <c r="A37" s="1" t="str">
        <f t="shared" si="1"/>
        <v>180</v>
      </c>
      <c r="B37" s="1" t="str">
        <f t="shared" si="2"/>
        <v>1 16</v>
      </c>
      <c r="C37" s="1" t="str">
        <f t="shared" si="3"/>
        <v>180 1 16</v>
      </c>
      <c r="F37" s="99" t="s">
        <v>739</v>
      </c>
      <c r="G37" s="100" t="s">
        <v>736</v>
      </c>
      <c r="H37" s="67" t="s">
        <v>15</v>
      </c>
      <c r="I37" s="60"/>
      <c r="J37" s="61">
        <v>133.5</v>
      </c>
      <c r="K37" s="18">
        <v>134</v>
      </c>
      <c r="L37" s="47"/>
      <c r="M37" s="47"/>
      <c r="N37" s="47"/>
    </row>
    <row r="38" spans="1:14" ht="75" hidden="1" customHeight="1" x14ac:dyDescent="0.25">
      <c r="A38" s="1" t="str">
        <f t="shared" si="1"/>
        <v>182</v>
      </c>
      <c r="B38" s="1" t="str">
        <f t="shared" si="2"/>
        <v>1 01</v>
      </c>
      <c r="C38" s="1" t="str">
        <f t="shared" si="3"/>
        <v>182 1 01</v>
      </c>
      <c r="F38" s="99" t="s">
        <v>178</v>
      </c>
      <c r="G38" s="100" t="s">
        <v>16</v>
      </c>
      <c r="H38" s="67" t="s">
        <v>17</v>
      </c>
      <c r="I38" s="60">
        <v>577470</v>
      </c>
      <c r="J38" s="61">
        <v>378915.11799</v>
      </c>
      <c r="K38" s="18">
        <v>457698</v>
      </c>
      <c r="L38" s="47">
        <v>478639</v>
      </c>
      <c r="M38" s="47">
        <v>504774</v>
      </c>
      <c r="N38" s="47">
        <v>526549</v>
      </c>
    </row>
    <row r="39" spans="1:14" ht="57.75" hidden="1" customHeight="1" x14ac:dyDescent="0.25">
      <c r="A39" s="1" t="str">
        <f t="shared" si="1"/>
        <v>182</v>
      </c>
      <c r="B39" s="1" t="str">
        <f t="shared" si="2"/>
        <v>1 01</v>
      </c>
      <c r="C39" s="1" t="str">
        <f t="shared" si="3"/>
        <v>182 1 01</v>
      </c>
      <c r="F39" s="99" t="s">
        <v>179</v>
      </c>
      <c r="G39" s="100" t="s">
        <v>18</v>
      </c>
      <c r="H39" s="67" t="s">
        <v>17</v>
      </c>
      <c r="I39" s="60">
        <v>3136</v>
      </c>
      <c r="J39" s="61">
        <v>3407.6348600000001</v>
      </c>
      <c r="K39" s="18">
        <v>5000</v>
      </c>
      <c r="L39" s="47">
        <v>5000</v>
      </c>
      <c r="M39" s="47">
        <v>5000</v>
      </c>
      <c r="N39" s="47">
        <v>5000</v>
      </c>
    </row>
    <row r="40" spans="1:14" ht="75" hidden="1" customHeight="1" x14ac:dyDescent="0.25">
      <c r="A40" s="1" t="str">
        <f t="shared" si="1"/>
        <v>182</v>
      </c>
      <c r="B40" s="1" t="str">
        <f t="shared" si="2"/>
        <v>1 01</v>
      </c>
      <c r="C40" s="1" t="str">
        <f t="shared" si="3"/>
        <v>182 1 01</v>
      </c>
      <c r="F40" s="99" t="s">
        <v>177</v>
      </c>
      <c r="G40" s="100" t="s">
        <v>19</v>
      </c>
      <c r="H40" s="67" t="s">
        <v>17</v>
      </c>
      <c r="I40" s="60">
        <v>1408</v>
      </c>
      <c r="J40" s="61">
        <v>15.485760000000001</v>
      </c>
      <c r="K40" s="18">
        <v>20</v>
      </c>
      <c r="L40" s="47">
        <v>0</v>
      </c>
      <c r="M40" s="47">
        <v>0</v>
      </c>
      <c r="N40" s="47">
        <v>0</v>
      </c>
    </row>
    <row r="41" spans="1:14" ht="75" hidden="1" customHeight="1" x14ac:dyDescent="0.25">
      <c r="A41" s="1" t="str">
        <f t="shared" si="1"/>
        <v>182</v>
      </c>
      <c r="B41" s="1" t="str">
        <f t="shared" si="2"/>
        <v>1 01</v>
      </c>
      <c r="C41" s="1" t="str">
        <f t="shared" si="3"/>
        <v>182 1 01</v>
      </c>
      <c r="F41" s="99" t="s">
        <v>180</v>
      </c>
      <c r="G41" s="100" t="s">
        <v>20</v>
      </c>
      <c r="H41" s="67" t="s">
        <v>17</v>
      </c>
      <c r="I41" s="60">
        <v>6737</v>
      </c>
      <c r="J41" s="61">
        <v>535.10171000000003</v>
      </c>
      <c r="K41" s="17">
        <v>700</v>
      </c>
      <c r="L41" s="47">
        <v>1000</v>
      </c>
      <c r="M41" s="47">
        <v>1000</v>
      </c>
      <c r="N41" s="47">
        <v>1000</v>
      </c>
    </row>
    <row r="42" spans="1:14" ht="56.25" hidden="1" customHeight="1" x14ac:dyDescent="0.25">
      <c r="A42" s="1" t="str">
        <f t="shared" si="1"/>
        <v>182</v>
      </c>
      <c r="B42" s="1" t="str">
        <f t="shared" si="2"/>
        <v>1 01</v>
      </c>
      <c r="C42" s="1" t="str">
        <f t="shared" si="3"/>
        <v>182 1 01</v>
      </c>
      <c r="F42" s="99" t="s">
        <v>181</v>
      </c>
      <c r="G42" s="100" t="s">
        <v>21</v>
      </c>
      <c r="H42" s="67" t="s">
        <v>17</v>
      </c>
      <c r="I42" s="60">
        <v>14</v>
      </c>
      <c r="J42" s="61">
        <v>108.87499</v>
      </c>
      <c r="K42" s="17">
        <v>200</v>
      </c>
      <c r="L42" s="47">
        <v>0</v>
      </c>
      <c r="M42" s="47">
        <v>0</v>
      </c>
      <c r="N42" s="47">
        <v>0</v>
      </c>
    </row>
    <row r="43" spans="1:14" ht="75" hidden="1" customHeight="1" x14ac:dyDescent="0.25">
      <c r="A43" s="1" t="str">
        <f t="shared" si="1"/>
        <v>182</v>
      </c>
      <c r="B43" s="1" t="str">
        <f t="shared" si="2"/>
        <v>1 01</v>
      </c>
      <c r="C43" s="1" t="str">
        <f t="shared" si="3"/>
        <v>182 1 01</v>
      </c>
      <c r="F43" s="99" t="s">
        <v>740</v>
      </c>
      <c r="G43" s="100" t="s">
        <v>741</v>
      </c>
      <c r="H43" s="67" t="s">
        <v>17</v>
      </c>
      <c r="I43" s="60"/>
      <c r="J43" s="61">
        <v>7.8212999999999999</v>
      </c>
      <c r="K43" s="17">
        <v>10</v>
      </c>
      <c r="L43" s="47">
        <v>0</v>
      </c>
      <c r="M43" s="47">
        <v>0</v>
      </c>
      <c r="N43" s="47">
        <v>0</v>
      </c>
    </row>
    <row r="44" spans="1:14" ht="75" hidden="1" customHeight="1" x14ac:dyDescent="0.25">
      <c r="A44" s="1" t="str">
        <f t="shared" si="1"/>
        <v>182</v>
      </c>
      <c r="B44" s="1" t="str">
        <f t="shared" si="2"/>
        <v>1 01</v>
      </c>
      <c r="C44" s="1" t="str">
        <f t="shared" si="3"/>
        <v>182 1 01</v>
      </c>
      <c r="F44" s="99" t="s">
        <v>182</v>
      </c>
      <c r="G44" s="100" t="s">
        <v>22</v>
      </c>
      <c r="H44" s="67" t="s">
        <v>17</v>
      </c>
      <c r="I44" s="60">
        <v>3051083</v>
      </c>
      <c r="J44" s="61">
        <v>2002273.4486</v>
      </c>
      <c r="K44" s="17">
        <v>2995522</v>
      </c>
      <c r="L44" s="47">
        <v>3107341</v>
      </c>
      <c r="M44" s="47">
        <v>3214707</v>
      </c>
      <c r="N44" s="47">
        <v>3323552</v>
      </c>
    </row>
    <row r="45" spans="1:14" ht="56.25" hidden="1" customHeight="1" x14ac:dyDescent="0.25">
      <c r="A45" s="1" t="str">
        <f t="shared" si="1"/>
        <v>182</v>
      </c>
      <c r="B45" s="1" t="str">
        <f t="shared" si="2"/>
        <v>1 01</v>
      </c>
      <c r="C45" s="1" t="str">
        <f t="shared" si="3"/>
        <v>182 1 01</v>
      </c>
      <c r="F45" s="99" t="s">
        <v>554</v>
      </c>
      <c r="G45" s="100" t="s">
        <v>23</v>
      </c>
      <c r="H45" s="67" t="s">
        <v>17</v>
      </c>
      <c r="I45" s="60">
        <v>7750</v>
      </c>
      <c r="J45" s="61">
        <v>4035.9846400000001</v>
      </c>
      <c r="K45" s="18">
        <v>5390</v>
      </c>
      <c r="L45" s="47">
        <v>5595</v>
      </c>
      <c r="M45" s="47">
        <v>6700</v>
      </c>
      <c r="N45" s="47">
        <v>8000</v>
      </c>
    </row>
    <row r="46" spans="1:14" ht="92.25" hidden="1" customHeight="1" x14ac:dyDescent="0.25">
      <c r="A46" s="1" t="str">
        <f t="shared" si="1"/>
        <v>182</v>
      </c>
      <c r="B46" s="1" t="str">
        <f t="shared" si="2"/>
        <v>1 01</v>
      </c>
      <c r="C46" s="1" t="str">
        <f t="shared" si="3"/>
        <v>182 1 01</v>
      </c>
      <c r="F46" s="99" t="s">
        <v>183</v>
      </c>
      <c r="G46" s="100" t="s">
        <v>24</v>
      </c>
      <c r="H46" s="67" t="s">
        <v>17</v>
      </c>
      <c r="I46" s="60">
        <v>7</v>
      </c>
      <c r="J46" s="61"/>
      <c r="K46" s="18"/>
      <c r="L46" s="47"/>
      <c r="M46" s="47"/>
      <c r="N46" s="47"/>
    </row>
    <row r="47" spans="1:14" ht="93.75" hidden="1" customHeight="1" x14ac:dyDescent="0.25">
      <c r="A47" s="1" t="str">
        <f t="shared" si="1"/>
        <v>182</v>
      </c>
      <c r="B47" s="1" t="str">
        <f t="shared" si="2"/>
        <v>1 01</v>
      </c>
      <c r="C47" s="1" t="str">
        <f t="shared" si="3"/>
        <v>182 1 01</v>
      </c>
      <c r="F47" s="99" t="s">
        <v>184</v>
      </c>
      <c r="G47" s="100" t="s">
        <v>25</v>
      </c>
      <c r="H47" s="67" t="s">
        <v>17</v>
      </c>
      <c r="I47" s="60">
        <v>11757</v>
      </c>
      <c r="J47" s="61">
        <v>4442.0644599999996</v>
      </c>
      <c r="K47" s="18">
        <v>5950</v>
      </c>
      <c r="L47" s="47">
        <v>6176</v>
      </c>
      <c r="M47" s="47">
        <v>6800</v>
      </c>
      <c r="N47" s="47">
        <v>8000</v>
      </c>
    </row>
    <row r="48" spans="1:14" ht="78.75" hidden="1" customHeight="1" x14ac:dyDescent="0.25">
      <c r="A48" s="1" t="str">
        <f t="shared" si="1"/>
        <v>182</v>
      </c>
      <c r="B48" s="1" t="str">
        <f t="shared" si="2"/>
        <v>1 01</v>
      </c>
      <c r="C48" s="1" t="str">
        <f t="shared" si="3"/>
        <v>182 1 01</v>
      </c>
      <c r="F48" s="99" t="s">
        <v>185</v>
      </c>
      <c r="G48" s="100" t="s">
        <v>26</v>
      </c>
      <c r="H48" s="67" t="s">
        <v>17</v>
      </c>
      <c r="I48" s="60">
        <v>360</v>
      </c>
      <c r="J48" s="61">
        <v>-183.98829000000001</v>
      </c>
      <c r="K48" s="18">
        <v>-250</v>
      </c>
      <c r="L48" s="47">
        <v>0</v>
      </c>
      <c r="M48" s="47">
        <v>0</v>
      </c>
      <c r="N48" s="47">
        <v>0</v>
      </c>
    </row>
    <row r="49" spans="1:14" ht="112.5" hidden="1" customHeight="1" x14ac:dyDescent="0.25">
      <c r="A49" s="1" t="str">
        <f t="shared" si="1"/>
        <v>182</v>
      </c>
      <c r="B49" s="1" t="str">
        <f t="shared" si="2"/>
        <v>1 01</v>
      </c>
      <c r="C49" s="1" t="str">
        <f t="shared" si="3"/>
        <v>182 1 01</v>
      </c>
      <c r="F49" s="99" t="s">
        <v>280</v>
      </c>
      <c r="G49" s="100" t="s">
        <v>279</v>
      </c>
      <c r="H49" s="67" t="s">
        <v>17</v>
      </c>
      <c r="I49" s="60"/>
      <c r="J49" s="61"/>
      <c r="K49" s="18"/>
      <c r="L49" s="47"/>
      <c r="M49" s="47"/>
      <c r="N49" s="47"/>
    </row>
    <row r="50" spans="1:14" ht="93.75" hidden="1" customHeight="1" x14ac:dyDescent="0.25">
      <c r="A50" s="1" t="str">
        <f t="shared" si="1"/>
        <v>182</v>
      </c>
      <c r="B50" s="1" t="str">
        <f t="shared" si="2"/>
        <v>1 01</v>
      </c>
      <c r="C50" s="1" t="str">
        <f t="shared" si="3"/>
        <v>182 1 01</v>
      </c>
      <c r="F50" s="99" t="s">
        <v>186</v>
      </c>
      <c r="G50" s="100" t="s">
        <v>27</v>
      </c>
      <c r="H50" s="67" t="s">
        <v>17</v>
      </c>
      <c r="I50" s="60">
        <v>28172</v>
      </c>
      <c r="J50" s="61">
        <v>-3320.7413099999999</v>
      </c>
      <c r="K50" s="18">
        <v>-4000</v>
      </c>
      <c r="L50" s="47">
        <v>0</v>
      </c>
      <c r="M50" s="47">
        <v>0</v>
      </c>
      <c r="N50" s="47">
        <v>0</v>
      </c>
    </row>
    <row r="51" spans="1:14" ht="112.5" hidden="1" customHeight="1" x14ac:dyDescent="0.25">
      <c r="A51" s="1" t="str">
        <f t="shared" si="1"/>
        <v>182</v>
      </c>
      <c r="B51" s="1" t="str">
        <f t="shared" si="2"/>
        <v>1 01</v>
      </c>
      <c r="C51" s="1" t="str">
        <f t="shared" si="3"/>
        <v>182 1 01</v>
      </c>
      <c r="F51" s="99" t="s">
        <v>187</v>
      </c>
      <c r="G51" s="100" t="s">
        <v>28</v>
      </c>
      <c r="H51" s="67" t="s">
        <v>17</v>
      </c>
      <c r="I51" s="60">
        <v>361</v>
      </c>
      <c r="J51" s="61">
        <v>-329.50412</v>
      </c>
      <c r="K51" s="18">
        <v>0</v>
      </c>
      <c r="L51" s="47">
        <v>0</v>
      </c>
      <c r="M51" s="47">
        <v>0</v>
      </c>
      <c r="N51" s="47">
        <v>0</v>
      </c>
    </row>
    <row r="52" spans="1:14" ht="131.25" hidden="1" customHeight="1" x14ac:dyDescent="0.25">
      <c r="A52" s="1" t="str">
        <f t="shared" si="1"/>
        <v>182</v>
      </c>
      <c r="B52" s="1" t="str">
        <f t="shared" si="2"/>
        <v>1 01</v>
      </c>
      <c r="C52" s="1" t="str">
        <f t="shared" si="3"/>
        <v>182 1 01</v>
      </c>
      <c r="F52" s="99" t="s">
        <v>742</v>
      </c>
      <c r="G52" s="100" t="s">
        <v>29</v>
      </c>
      <c r="H52" s="67" t="s">
        <v>17</v>
      </c>
      <c r="I52" s="60">
        <v>315</v>
      </c>
      <c r="J52" s="61">
        <v>51.564039999999999</v>
      </c>
      <c r="K52" s="18">
        <v>100</v>
      </c>
      <c r="L52" s="47">
        <v>0</v>
      </c>
      <c r="M52" s="47">
        <v>0</v>
      </c>
      <c r="N52" s="47">
        <v>0</v>
      </c>
    </row>
    <row r="53" spans="1:14" ht="112.5" hidden="1" customHeight="1" x14ac:dyDescent="0.25">
      <c r="A53" s="1" t="str">
        <f t="shared" si="1"/>
        <v>182</v>
      </c>
      <c r="B53" s="1" t="str">
        <f t="shared" si="2"/>
        <v>1 01</v>
      </c>
      <c r="C53" s="1" t="str">
        <f t="shared" si="3"/>
        <v>182 1 01</v>
      </c>
      <c r="F53" s="99" t="s">
        <v>743</v>
      </c>
      <c r="G53" s="100" t="s">
        <v>362</v>
      </c>
      <c r="H53" s="67" t="s">
        <v>17</v>
      </c>
      <c r="I53" s="60"/>
      <c r="J53" s="61">
        <v>1.268</v>
      </c>
      <c r="K53" s="18">
        <v>2</v>
      </c>
      <c r="L53" s="47">
        <v>0</v>
      </c>
      <c r="M53" s="47">
        <v>0</v>
      </c>
      <c r="N53" s="47">
        <v>0</v>
      </c>
    </row>
    <row r="54" spans="1:14" ht="76.5" hidden="1" customHeight="1" x14ac:dyDescent="0.25">
      <c r="A54" s="1" t="str">
        <f t="shared" si="1"/>
        <v>182</v>
      </c>
      <c r="B54" s="1" t="str">
        <f t="shared" si="2"/>
        <v>1 01</v>
      </c>
      <c r="C54" s="1" t="str">
        <f t="shared" si="3"/>
        <v>182 1 01</v>
      </c>
      <c r="F54" s="99" t="s">
        <v>188</v>
      </c>
      <c r="G54" s="100" t="s">
        <v>30</v>
      </c>
      <c r="H54" s="67" t="s">
        <v>17</v>
      </c>
      <c r="I54" s="60">
        <v>5332</v>
      </c>
      <c r="J54" s="61">
        <v>15216.36141</v>
      </c>
      <c r="K54" s="18">
        <v>21500</v>
      </c>
      <c r="L54" s="47">
        <v>23600</v>
      </c>
      <c r="M54" s="47">
        <v>24500</v>
      </c>
      <c r="N54" s="47">
        <v>27000</v>
      </c>
    </row>
    <row r="55" spans="1:14" ht="57.75" hidden="1" customHeight="1" x14ac:dyDescent="0.25">
      <c r="A55" s="1" t="str">
        <f t="shared" si="1"/>
        <v>182</v>
      </c>
      <c r="B55" s="1" t="str">
        <f t="shared" si="2"/>
        <v>1 01</v>
      </c>
      <c r="C55" s="1" t="str">
        <f t="shared" si="3"/>
        <v>182 1 01</v>
      </c>
      <c r="F55" s="99" t="s">
        <v>189</v>
      </c>
      <c r="G55" s="100" t="s">
        <v>31</v>
      </c>
      <c r="H55" s="67" t="s">
        <v>17</v>
      </c>
      <c r="I55" s="60">
        <v>147</v>
      </c>
      <c r="J55" s="61">
        <v>192.95043999999999</v>
      </c>
      <c r="K55" s="18">
        <v>250</v>
      </c>
      <c r="L55" s="47">
        <v>0</v>
      </c>
      <c r="M55" s="47">
        <v>0</v>
      </c>
      <c r="N55" s="47">
        <v>0</v>
      </c>
    </row>
    <row r="56" spans="1:14" ht="84.75" hidden="1" customHeight="1" x14ac:dyDescent="0.25">
      <c r="A56" s="1" t="str">
        <f t="shared" si="1"/>
        <v>182</v>
      </c>
      <c r="B56" s="1" t="str">
        <f t="shared" si="2"/>
        <v>1 01</v>
      </c>
      <c r="C56" s="1" t="str">
        <f t="shared" si="3"/>
        <v>182 1 01</v>
      </c>
      <c r="F56" s="99" t="s">
        <v>190</v>
      </c>
      <c r="G56" s="100" t="s">
        <v>32</v>
      </c>
      <c r="H56" s="67" t="s">
        <v>17</v>
      </c>
      <c r="I56" s="60">
        <v>380</v>
      </c>
      <c r="J56" s="61">
        <v>-84.197959999999995</v>
      </c>
      <c r="K56" s="18">
        <v>0</v>
      </c>
      <c r="L56" s="47">
        <v>0</v>
      </c>
      <c r="M56" s="47">
        <v>0</v>
      </c>
      <c r="N56" s="47">
        <v>0</v>
      </c>
    </row>
    <row r="57" spans="1:14" ht="75" hidden="1" customHeight="1" x14ac:dyDescent="0.25">
      <c r="A57" s="1" t="str">
        <f t="shared" si="1"/>
        <v>182</v>
      </c>
      <c r="B57" s="1" t="str">
        <f t="shared" si="2"/>
        <v>1 01</v>
      </c>
      <c r="C57" s="1" t="str">
        <f t="shared" si="3"/>
        <v>182 1 01</v>
      </c>
      <c r="F57" s="99" t="s">
        <v>191</v>
      </c>
      <c r="G57" s="100" t="s">
        <v>33</v>
      </c>
      <c r="H57" s="67" t="s">
        <v>17</v>
      </c>
      <c r="I57" s="60">
        <v>24</v>
      </c>
      <c r="J57" s="61">
        <v>-1.9119999999999999</v>
      </c>
      <c r="K57" s="18">
        <v>0</v>
      </c>
      <c r="L57" s="47">
        <v>0</v>
      </c>
      <c r="M57" s="47">
        <v>0</v>
      </c>
      <c r="N57" s="47">
        <v>0</v>
      </c>
    </row>
    <row r="58" spans="1:14" ht="56.25" hidden="1" customHeight="1" x14ac:dyDescent="0.25">
      <c r="A58" s="1" t="str">
        <f t="shared" si="1"/>
        <v>182</v>
      </c>
      <c r="B58" s="1" t="str">
        <f t="shared" si="2"/>
        <v>1 01</v>
      </c>
      <c r="C58" s="1" t="str">
        <f t="shared" si="3"/>
        <v>182 1 01</v>
      </c>
      <c r="F58" s="99" t="s">
        <v>192</v>
      </c>
      <c r="G58" s="100" t="s">
        <v>34</v>
      </c>
      <c r="H58" s="67" t="s">
        <v>17</v>
      </c>
      <c r="I58" s="60">
        <v>5522</v>
      </c>
      <c r="J58" s="61">
        <v>2324.3535999999999</v>
      </c>
      <c r="K58" s="18">
        <v>3200</v>
      </c>
      <c r="L58" s="47">
        <v>0</v>
      </c>
      <c r="M58" s="47">
        <v>0</v>
      </c>
      <c r="N58" s="47">
        <v>0</v>
      </c>
    </row>
    <row r="59" spans="1:14" ht="75" hidden="1" customHeight="1" x14ac:dyDescent="0.25">
      <c r="A59" s="1" t="str">
        <f t="shared" si="1"/>
        <v>182</v>
      </c>
      <c r="B59" s="1" t="str">
        <f t="shared" si="2"/>
        <v>1 01</v>
      </c>
      <c r="C59" s="1" t="str">
        <f t="shared" si="3"/>
        <v>182 1 01</v>
      </c>
      <c r="F59" s="99" t="s">
        <v>363</v>
      </c>
      <c r="G59" s="100" t="s">
        <v>364</v>
      </c>
      <c r="H59" s="67" t="s">
        <v>17</v>
      </c>
      <c r="I59" s="60"/>
      <c r="J59" s="61">
        <v>5.0438000000000001</v>
      </c>
      <c r="K59" s="18">
        <v>10</v>
      </c>
      <c r="L59" s="47">
        <v>0</v>
      </c>
      <c r="M59" s="47">
        <v>0</v>
      </c>
      <c r="N59" s="47">
        <v>0</v>
      </c>
    </row>
    <row r="60" spans="1:14" ht="56.25" hidden="1" customHeight="1" x14ac:dyDescent="0.25">
      <c r="A60" s="1" t="str">
        <f t="shared" si="1"/>
        <v>182</v>
      </c>
      <c r="B60" s="1" t="str">
        <f t="shared" si="2"/>
        <v>1 01</v>
      </c>
      <c r="C60" s="1" t="str">
        <f t="shared" si="3"/>
        <v>182 1 01</v>
      </c>
      <c r="F60" s="99" t="s">
        <v>365</v>
      </c>
      <c r="G60" s="100" t="s">
        <v>366</v>
      </c>
      <c r="H60" s="67" t="s">
        <v>17</v>
      </c>
      <c r="I60" s="60"/>
      <c r="J60" s="61">
        <v>0.25646999999999998</v>
      </c>
      <c r="K60" s="18">
        <v>1</v>
      </c>
      <c r="L60" s="47">
        <v>0</v>
      </c>
      <c r="M60" s="47">
        <v>0</v>
      </c>
      <c r="N60" s="47">
        <v>0</v>
      </c>
    </row>
    <row r="61" spans="1:14" ht="78.75" hidden="1" customHeight="1" x14ac:dyDescent="0.25">
      <c r="A61" s="1" t="str">
        <f t="shared" si="1"/>
        <v>182</v>
      </c>
      <c r="B61" s="1" t="str">
        <f t="shared" si="2"/>
        <v>1 01</v>
      </c>
      <c r="C61" s="1" t="str">
        <f t="shared" si="3"/>
        <v>182 1 01</v>
      </c>
      <c r="F61" s="99" t="s">
        <v>367</v>
      </c>
      <c r="G61" s="100" t="s">
        <v>368</v>
      </c>
      <c r="H61" s="67" t="s">
        <v>17</v>
      </c>
      <c r="I61" s="60"/>
      <c r="J61" s="61"/>
      <c r="K61" s="18"/>
      <c r="L61" s="47"/>
      <c r="M61" s="47"/>
      <c r="N61" s="47"/>
    </row>
    <row r="62" spans="1:14" ht="61.5" hidden="1" customHeight="1" x14ac:dyDescent="0.25">
      <c r="A62" s="1" t="str">
        <f t="shared" si="1"/>
        <v>182</v>
      </c>
      <c r="B62" s="1" t="str">
        <f t="shared" si="2"/>
        <v>1 05</v>
      </c>
      <c r="C62" s="1" t="str">
        <f t="shared" si="3"/>
        <v>182 1 05</v>
      </c>
      <c r="F62" s="99" t="s">
        <v>193</v>
      </c>
      <c r="G62" s="100" t="s">
        <v>35</v>
      </c>
      <c r="H62" s="67" t="s">
        <v>17</v>
      </c>
      <c r="I62" s="60">
        <v>26013</v>
      </c>
      <c r="J62" s="61">
        <v>77619.532940000005</v>
      </c>
      <c r="K62" s="18">
        <v>101584</v>
      </c>
      <c r="L62" s="47"/>
      <c r="M62" s="47"/>
      <c r="N62" s="47"/>
    </row>
    <row r="63" spans="1:14" ht="45" hidden="1" customHeight="1" x14ac:dyDescent="0.25">
      <c r="A63" s="1" t="str">
        <f t="shared" si="1"/>
        <v>182</v>
      </c>
      <c r="B63" s="1" t="str">
        <f t="shared" si="2"/>
        <v>1 05</v>
      </c>
      <c r="C63" s="1" t="str">
        <f t="shared" si="3"/>
        <v>182 1 05</v>
      </c>
      <c r="F63" s="99" t="s">
        <v>194</v>
      </c>
      <c r="G63" s="100" t="s">
        <v>36</v>
      </c>
      <c r="H63" s="67" t="s">
        <v>17</v>
      </c>
      <c r="I63" s="60">
        <v>3000</v>
      </c>
      <c r="J63" s="61">
        <v>2365.9337799999998</v>
      </c>
      <c r="K63" s="18">
        <v>3005</v>
      </c>
      <c r="L63" s="47"/>
      <c r="M63" s="47"/>
      <c r="N63" s="47"/>
    </row>
    <row r="64" spans="1:14" ht="43.5" hidden="1" customHeight="1" x14ac:dyDescent="0.25">
      <c r="A64" s="1" t="str">
        <f t="shared" si="1"/>
        <v>182</v>
      </c>
      <c r="B64" s="1" t="str">
        <f t="shared" si="2"/>
        <v>1 05</v>
      </c>
      <c r="C64" s="1" t="str">
        <f t="shared" si="3"/>
        <v>182 1 05</v>
      </c>
      <c r="F64" s="99" t="s">
        <v>277</v>
      </c>
      <c r="G64" s="100" t="s">
        <v>278</v>
      </c>
      <c r="H64" s="67" t="s">
        <v>17</v>
      </c>
      <c r="I64" s="60"/>
      <c r="J64" s="61"/>
      <c r="K64" s="18"/>
      <c r="L64" s="47"/>
      <c r="M64" s="47"/>
      <c r="N64" s="47"/>
    </row>
    <row r="65" spans="1:14" ht="56.25" hidden="1" customHeight="1" x14ac:dyDescent="0.25">
      <c r="A65" s="1" t="str">
        <f t="shared" si="1"/>
        <v>182</v>
      </c>
      <c r="B65" s="1" t="str">
        <f t="shared" si="2"/>
        <v>1 05</v>
      </c>
      <c r="C65" s="1" t="str">
        <f t="shared" si="3"/>
        <v>182 1 05</v>
      </c>
      <c r="F65" s="99" t="s">
        <v>195</v>
      </c>
      <c r="G65" s="100" t="s">
        <v>37</v>
      </c>
      <c r="H65" s="67" t="s">
        <v>17</v>
      </c>
      <c r="I65" s="60"/>
      <c r="J65" s="61">
        <v>619.52372000000003</v>
      </c>
      <c r="K65" s="18">
        <v>811</v>
      </c>
      <c r="L65" s="47"/>
      <c r="M65" s="47"/>
      <c r="N65" s="47"/>
    </row>
    <row r="66" spans="1:14" ht="37.5" hidden="1" customHeight="1" x14ac:dyDescent="0.25">
      <c r="A66" s="1" t="str">
        <f t="shared" si="1"/>
        <v>182</v>
      </c>
      <c r="B66" s="1" t="str">
        <f t="shared" si="2"/>
        <v>1 05</v>
      </c>
      <c r="C66" s="1" t="str">
        <f t="shared" si="3"/>
        <v>182 1 05</v>
      </c>
      <c r="F66" s="99" t="s">
        <v>196</v>
      </c>
      <c r="G66" s="100" t="s">
        <v>38</v>
      </c>
      <c r="H66" s="67" t="s">
        <v>17</v>
      </c>
      <c r="I66" s="60"/>
      <c r="J66" s="61">
        <v>10.42896</v>
      </c>
      <c r="K66" s="18">
        <v>14</v>
      </c>
      <c r="L66" s="47"/>
      <c r="M66" s="47"/>
      <c r="N66" s="47"/>
    </row>
    <row r="67" spans="1:14" ht="37.5" hidden="1" customHeight="1" x14ac:dyDescent="0.25">
      <c r="A67" s="1" t="str">
        <f t="shared" si="1"/>
        <v>182</v>
      </c>
      <c r="B67" s="1" t="str">
        <f t="shared" si="2"/>
        <v>1 05</v>
      </c>
      <c r="C67" s="1" t="str">
        <f t="shared" si="3"/>
        <v>182 1 05</v>
      </c>
      <c r="F67" s="99" t="s">
        <v>322</v>
      </c>
      <c r="G67" s="100" t="s">
        <v>323</v>
      </c>
      <c r="H67" s="67" t="s">
        <v>17</v>
      </c>
      <c r="I67" s="60"/>
      <c r="J67" s="61"/>
      <c r="K67" s="18"/>
      <c r="L67" s="47"/>
      <c r="M67" s="47"/>
      <c r="N67" s="47"/>
    </row>
    <row r="68" spans="1:14" ht="75" hidden="1" customHeight="1" x14ac:dyDescent="0.25">
      <c r="A68" s="1" t="str">
        <f t="shared" si="1"/>
        <v>182</v>
      </c>
      <c r="B68" s="1" t="str">
        <f t="shared" si="2"/>
        <v>1 05</v>
      </c>
      <c r="C68" s="1" t="str">
        <f t="shared" si="3"/>
        <v>182 1 05</v>
      </c>
      <c r="F68" s="99" t="s">
        <v>273</v>
      </c>
      <c r="G68" s="100" t="s">
        <v>274</v>
      </c>
      <c r="H68" s="67" t="s">
        <v>17</v>
      </c>
      <c r="I68" s="60"/>
      <c r="J68" s="61">
        <v>-9.0467999999999993</v>
      </c>
      <c r="K68" s="18">
        <v>0</v>
      </c>
      <c r="L68" s="47"/>
      <c r="M68" s="47"/>
      <c r="N68" s="47"/>
    </row>
    <row r="69" spans="1:14" ht="37.5" hidden="1" customHeight="1" x14ac:dyDescent="0.25">
      <c r="A69" s="1" t="str">
        <f t="shared" si="1"/>
        <v>182</v>
      </c>
      <c r="B69" s="1" t="str">
        <f t="shared" si="2"/>
        <v>1 05</v>
      </c>
      <c r="C69" s="1" t="str">
        <f t="shared" si="3"/>
        <v>182 1 05</v>
      </c>
      <c r="F69" s="99" t="s">
        <v>324</v>
      </c>
      <c r="G69" s="100" t="s">
        <v>325</v>
      </c>
      <c r="H69" s="67" t="s">
        <v>17</v>
      </c>
      <c r="I69" s="60"/>
      <c r="J69" s="61"/>
      <c r="K69" s="18"/>
      <c r="L69" s="47"/>
      <c r="M69" s="47"/>
      <c r="N69" s="47"/>
    </row>
    <row r="70" spans="1:14" ht="75" hidden="1" customHeight="1" x14ac:dyDescent="0.25">
      <c r="A70" s="1" t="str">
        <f t="shared" si="1"/>
        <v>182</v>
      </c>
      <c r="B70" s="1" t="str">
        <f t="shared" si="2"/>
        <v>1 05</v>
      </c>
      <c r="C70" s="1" t="str">
        <f t="shared" si="3"/>
        <v>182 1 05</v>
      </c>
      <c r="F70" s="99" t="s">
        <v>197</v>
      </c>
      <c r="G70" s="100" t="s">
        <v>39</v>
      </c>
      <c r="H70" s="67" t="s">
        <v>17</v>
      </c>
      <c r="I70" s="60">
        <v>70946</v>
      </c>
      <c r="J70" s="61">
        <v>85664.936050000004</v>
      </c>
      <c r="K70" s="18">
        <v>112114</v>
      </c>
      <c r="L70" s="47"/>
      <c r="M70" s="47"/>
      <c r="N70" s="47"/>
    </row>
    <row r="71" spans="1:14" ht="75" hidden="1" customHeight="1" x14ac:dyDescent="0.25">
      <c r="A71" s="1" t="str">
        <f t="shared" si="1"/>
        <v>182</v>
      </c>
      <c r="B71" s="1" t="str">
        <f t="shared" si="2"/>
        <v>1 05</v>
      </c>
      <c r="C71" s="1" t="str">
        <f t="shared" si="3"/>
        <v>182 1 05</v>
      </c>
      <c r="F71" s="99" t="s">
        <v>198</v>
      </c>
      <c r="G71" s="100" t="s">
        <v>40</v>
      </c>
      <c r="H71" s="67" t="s">
        <v>17</v>
      </c>
      <c r="I71" s="60">
        <v>4000</v>
      </c>
      <c r="J71" s="61">
        <v>2425.6786400000001</v>
      </c>
      <c r="K71" s="18">
        <v>3175</v>
      </c>
      <c r="L71" s="47"/>
      <c r="M71" s="47"/>
      <c r="N71" s="47"/>
    </row>
    <row r="72" spans="1:14" ht="56.25" hidden="1" customHeight="1" x14ac:dyDescent="0.25">
      <c r="A72" s="1" t="str">
        <f t="shared" si="1"/>
        <v>182</v>
      </c>
      <c r="B72" s="1" t="str">
        <f t="shared" si="2"/>
        <v>1 05</v>
      </c>
      <c r="C72" s="1" t="str">
        <f t="shared" si="3"/>
        <v>182 1 05</v>
      </c>
      <c r="F72" s="99" t="s">
        <v>199</v>
      </c>
      <c r="G72" s="100" t="s">
        <v>41</v>
      </c>
      <c r="H72" s="67" t="s">
        <v>17</v>
      </c>
      <c r="I72" s="60"/>
      <c r="J72" s="61">
        <v>383.30504999999999</v>
      </c>
      <c r="K72" s="18">
        <v>502</v>
      </c>
      <c r="L72" s="47"/>
      <c r="M72" s="47"/>
      <c r="N72" s="47"/>
    </row>
    <row r="73" spans="1:14" ht="73.5" hidden="1" customHeight="1" x14ac:dyDescent="0.25">
      <c r="A73" s="1" t="str">
        <f t="shared" si="1"/>
        <v>182</v>
      </c>
      <c r="B73" s="1" t="str">
        <f t="shared" si="2"/>
        <v>1 05</v>
      </c>
      <c r="C73" s="1" t="str">
        <f t="shared" si="3"/>
        <v>182 1 05</v>
      </c>
      <c r="F73" s="99" t="s">
        <v>200</v>
      </c>
      <c r="G73" s="100" t="s">
        <v>42</v>
      </c>
      <c r="H73" s="67" t="s">
        <v>17</v>
      </c>
      <c r="I73" s="60"/>
      <c r="J73" s="61">
        <v>-8.4996500000000008</v>
      </c>
      <c r="K73" s="18">
        <v>0</v>
      </c>
      <c r="L73" s="47"/>
      <c r="M73" s="47"/>
      <c r="N73" s="47"/>
    </row>
    <row r="74" spans="1:14" ht="75" hidden="1" customHeight="1" x14ac:dyDescent="0.25">
      <c r="A74" s="1" t="str">
        <f t="shared" si="1"/>
        <v>182</v>
      </c>
      <c r="B74" s="1" t="str">
        <f t="shared" si="2"/>
        <v>1 05</v>
      </c>
      <c r="C74" s="1" t="str">
        <f t="shared" si="3"/>
        <v>182 1 05</v>
      </c>
      <c r="F74" s="99" t="s">
        <v>201</v>
      </c>
      <c r="G74" s="100" t="s">
        <v>43</v>
      </c>
      <c r="H74" s="67" t="s">
        <v>17</v>
      </c>
      <c r="I74" s="60"/>
      <c r="J74" s="61">
        <v>-50.230989999999998</v>
      </c>
      <c r="K74" s="18">
        <v>0</v>
      </c>
      <c r="L74" s="47"/>
      <c r="M74" s="47"/>
      <c r="N74" s="47"/>
    </row>
    <row r="75" spans="1:14" ht="65.25" hidden="1" customHeight="1" x14ac:dyDescent="0.25">
      <c r="A75" s="1" t="str">
        <f t="shared" si="1"/>
        <v>182</v>
      </c>
      <c r="B75" s="1" t="str">
        <f t="shared" si="2"/>
        <v>1 05</v>
      </c>
      <c r="C75" s="1" t="str">
        <f t="shared" si="3"/>
        <v>182 1 05</v>
      </c>
      <c r="F75" s="99" t="s">
        <v>202</v>
      </c>
      <c r="G75" s="100" t="s">
        <v>44</v>
      </c>
      <c r="H75" s="67" t="s">
        <v>17</v>
      </c>
      <c r="I75" s="60"/>
      <c r="J75" s="61">
        <v>0.20569000000000001</v>
      </c>
      <c r="K75" s="18">
        <v>1</v>
      </c>
      <c r="L75" s="47"/>
      <c r="M75" s="47"/>
      <c r="N75" s="47"/>
    </row>
    <row r="76" spans="1:14" ht="75" hidden="1" customHeight="1" x14ac:dyDescent="0.25">
      <c r="A76" s="1" t="str">
        <f t="shared" si="1"/>
        <v>182</v>
      </c>
      <c r="B76" s="1" t="str">
        <f t="shared" si="2"/>
        <v>1 05</v>
      </c>
      <c r="C76" s="1" t="str">
        <f t="shared" si="3"/>
        <v>182 1 05</v>
      </c>
      <c r="F76" s="99" t="s">
        <v>203</v>
      </c>
      <c r="G76" s="100" t="s">
        <v>45</v>
      </c>
      <c r="H76" s="67" t="s">
        <v>17</v>
      </c>
      <c r="I76" s="60"/>
      <c r="J76" s="61">
        <v>106.81656</v>
      </c>
      <c r="K76" s="18">
        <v>140</v>
      </c>
      <c r="L76" s="47"/>
      <c r="M76" s="47"/>
      <c r="N76" s="47"/>
    </row>
    <row r="77" spans="1:14" ht="60.75" hidden="1" customHeight="1" x14ac:dyDescent="0.25">
      <c r="A77" s="1" t="str">
        <f t="shared" si="1"/>
        <v>182</v>
      </c>
      <c r="B77" s="1" t="str">
        <f t="shared" si="2"/>
        <v>1 05</v>
      </c>
      <c r="C77" s="1" t="str">
        <f t="shared" si="3"/>
        <v>182 1 05</v>
      </c>
      <c r="F77" s="99" t="s">
        <v>204</v>
      </c>
      <c r="G77" s="100" t="s">
        <v>46</v>
      </c>
      <c r="H77" s="67" t="s">
        <v>17</v>
      </c>
      <c r="I77" s="60"/>
      <c r="J77" s="61">
        <v>20.438009999999998</v>
      </c>
      <c r="K77" s="18">
        <v>27</v>
      </c>
      <c r="L77" s="47"/>
      <c r="M77" s="47"/>
      <c r="N77" s="47"/>
    </row>
    <row r="78" spans="1:14" ht="75" hidden="1" customHeight="1" x14ac:dyDescent="0.25">
      <c r="A78" s="1" t="str">
        <f t="shared" si="1"/>
        <v>182</v>
      </c>
      <c r="B78" s="1" t="str">
        <f t="shared" si="2"/>
        <v>1 05</v>
      </c>
      <c r="C78" s="1" t="str">
        <f t="shared" si="3"/>
        <v>182 1 05</v>
      </c>
      <c r="F78" s="99" t="s">
        <v>205</v>
      </c>
      <c r="G78" s="100" t="s">
        <v>47</v>
      </c>
      <c r="H78" s="67" t="s">
        <v>17</v>
      </c>
      <c r="I78" s="60"/>
      <c r="J78" s="61"/>
      <c r="K78" s="18"/>
      <c r="L78" s="47"/>
      <c r="M78" s="47"/>
      <c r="N78" s="47"/>
    </row>
    <row r="79" spans="1:14" ht="49.5" hidden="1" customHeight="1" x14ac:dyDescent="0.25">
      <c r="A79" s="1" t="str">
        <f t="shared" si="1"/>
        <v>182</v>
      </c>
      <c r="B79" s="1" t="str">
        <f t="shared" si="2"/>
        <v>1 05</v>
      </c>
      <c r="C79" s="1" t="str">
        <f t="shared" si="3"/>
        <v>182 1 05</v>
      </c>
      <c r="F79" s="99" t="s">
        <v>206</v>
      </c>
      <c r="G79" s="100" t="s">
        <v>48</v>
      </c>
      <c r="H79" s="67" t="s">
        <v>17</v>
      </c>
      <c r="I79" s="60"/>
      <c r="J79" s="61"/>
      <c r="K79" s="18"/>
      <c r="L79" s="47"/>
      <c r="M79" s="47"/>
      <c r="N79" s="47"/>
    </row>
    <row r="80" spans="1:14" ht="56.25" hidden="1" customHeight="1" x14ac:dyDescent="0.25">
      <c r="A80" s="1" t="str">
        <f t="shared" si="1"/>
        <v>182</v>
      </c>
      <c r="B80" s="1" t="str">
        <f t="shared" si="2"/>
        <v>1 05</v>
      </c>
      <c r="C80" s="1" t="str">
        <f t="shared" si="3"/>
        <v>182 1 05</v>
      </c>
      <c r="F80" s="99" t="s">
        <v>275</v>
      </c>
      <c r="G80" s="100" t="s">
        <v>276</v>
      </c>
      <c r="H80" s="67" t="s">
        <v>17</v>
      </c>
      <c r="I80" s="60"/>
      <c r="J80" s="61"/>
      <c r="K80" s="18"/>
      <c r="L80" s="47"/>
      <c r="M80" s="47"/>
      <c r="N80" s="47"/>
    </row>
    <row r="81" spans="1:14" ht="54" hidden="1" customHeight="1" x14ac:dyDescent="0.25">
      <c r="A81" s="1" t="str">
        <f t="shared" si="1"/>
        <v>182</v>
      </c>
      <c r="B81" s="1" t="str">
        <f t="shared" si="2"/>
        <v>1 05</v>
      </c>
      <c r="C81" s="1" t="str">
        <f t="shared" si="3"/>
        <v>182 1 05</v>
      </c>
      <c r="F81" s="99" t="s">
        <v>744</v>
      </c>
      <c r="G81" s="100" t="s">
        <v>745</v>
      </c>
      <c r="H81" s="67" t="s">
        <v>17</v>
      </c>
      <c r="I81" s="60"/>
      <c r="J81" s="61">
        <v>67.104420000000005</v>
      </c>
      <c r="K81" s="18">
        <v>300</v>
      </c>
      <c r="L81" s="47">
        <v>6000</v>
      </c>
      <c r="M81" s="47">
        <v>6400</v>
      </c>
      <c r="N81" s="47">
        <v>7000</v>
      </c>
    </row>
    <row r="82" spans="1:14" ht="56.25" hidden="1" customHeight="1" x14ac:dyDescent="0.25">
      <c r="A82" s="1" t="str">
        <f t="shared" ref="A82:A145" si="4">LEFT(C82,3)</f>
        <v>182</v>
      </c>
      <c r="B82" s="1" t="str">
        <f t="shared" ref="B82:B145" si="5">RIGHT(C82,4)</f>
        <v>1 06</v>
      </c>
      <c r="C82" s="1" t="str">
        <f t="shared" ref="C82:C145" si="6">LEFT(F82,8)</f>
        <v>182 1 06</v>
      </c>
      <c r="F82" s="99" t="s">
        <v>207</v>
      </c>
      <c r="G82" s="100" t="s">
        <v>49</v>
      </c>
      <c r="H82" s="67" t="s">
        <v>17</v>
      </c>
      <c r="I82" s="60">
        <v>279423</v>
      </c>
      <c r="J82" s="61">
        <v>231275.56935000001</v>
      </c>
      <c r="K82" s="18">
        <v>312090</v>
      </c>
      <c r="L82" s="47">
        <v>325584</v>
      </c>
      <c r="M82" s="47">
        <v>333411</v>
      </c>
      <c r="N82" s="47">
        <v>341555</v>
      </c>
    </row>
    <row r="83" spans="1:14" ht="75" hidden="1" customHeight="1" x14ac:dyDescent="0.25">
      <c r="A83" s="1" t="str">
        <f t="shared" si="4"/>
        <v>182</v>
      </c>
      <c r="B83" s="1" t="str">
        <f t="shared" si="5"/>
        <v>1 06</v>
      </c>
      <c r="C83" s="1" t="str">
        <f t="shared" si="6"/>
        <v>182 1 06</v>
      </c>
      <c r="F83" s="99" t="s">
        <v>208</v>
      </c>
      <c r="G83" s="100" t="s">
        <v>50</v>
      </c>
      <c r="H83" s="67" t="s">
        <v>17</v>
      </c>
      <c r="I83" s="60">
        <v>5000</v>
      </c>
      <c r="J83" s="61">
        <v>1436.9591499999999</v>
      </c>
      <c r="K83" s="18">
        <v>5000</v>
      </c>
      <c r="L83" s="47">
        <v>5000</v>
      </c>
      <c r="M83" s="47">
        <v>5000</v>
      </c>
      <c r="N83" s="47">
        <v>5000</v>
      </c>
    </row>
    <row r="84" spans="1:14" ht="56.25" hidden="1" customHeight="1" x14ac:dyDescent="0.25">
      <c r="A84" s="1" t="str">
        <f t="shared" si="4"/>
        <v>182</v>
      </c>
      <c r="B84" s="1" t="str">
        <f t="shared" si="5"/>
        <v>1 06</v>
      </c>
      <c r="C84" s="1" t="str">
        <f t="shared" si="6"/>
        <v>182 1 06</v>
      </c>
      <c r="F84" s="99" t="s">
        <v>209</v>
      </c>
      <c r="G84" s="100" t="s">
        <v>51</v>
      </c>
      <c r="H84" s="67" t="s">
        <v>17</v>
      </c>
      <c r="I84" s="60"/>
      <c r="J84" s="61">
        <v>18.838889999999999</v>
      </c>
      <c r="K84" s="18">
        <v>20</v>
      </c>
      <c r="L84" s="47"/>
      <c r="M84" s="47"/>
      <c r="N84" s="47"/>
    </row>
    <row r="85" spans="1:14" s="12" customFormat="1" ht="37.5" hidden="1" customHeight="1" x14ac:dyDescent="0.25">
      <c r="A85" s="1" t="str">
        <f t="shared" si="4"/>
        <v>182</v>
      </c>
      <c r="B85" s="1" t="str">
        <f t="shared" si="5"/>
        <v>1 06</v>
      </c>
      <c r="C85" s="1" t="str">
        <f t="shared" si="6"/>
        <v>182 1 06</v>
      </c>
      <c r="D85" s="1"/>
      <c r="E85" s="1"/>
      <c r="F85" s="99" t="s">
        <v>326</v>
      </c>
      <c r="G85" s="100" t="s">
        <v>327</v>
      </c>
      <c r="H85" s="104" t="s">
        <v>17</v>
      </c>
      <c r="I85" s="60"/>
      <c r="J85" s="61">
        <v>5.4172900000000004</v>
      </c>
      <c r="K85" s="18">
        <v>10</v>
      </c>
      <c r="L85" s="47"/>
      <c r="M85" s="47"/>
      <c r="N85" s="47"/>
    </row>
    <row r="86" spans="1:14" s="12" customFormat="1" ht="75" hidden="1" customHeight="1" x14ac:dyDescent="0.25">
      <c r="A86" s="1" t="str">
        <f t="shared" si="4"/>
        <v>182</v>
      </c>
      <c r="B86" s="1" t="str">
        <f t="shared" si="5"/>
        <v>1 06</v>
      </c>
      <c r="C86" s="1" t="str">
        <f t="shared" si="6"/>
        <v>182 1 06</v>
      </c>
      <c r="D86" s="1"/>
      <c r="E86" s="1"/>
      <c r="F86" s="99" t="s">
        <v>746</v>
      </c>
      <c r="G86" s="100" t="s">
        <v>747</v>
      </c>
      <c r="H86" s="104" t="s">
        <v>17</v>
      </c>
      <c r="I86" s="60"/>
      <c r="J86" s="61">
        <v>0.18217</v>
      </c>
      <c r="K86" s="18">
        <v>1</v>
      </c>
      <c r="L86" s="47"/>
      <c r="M86" s="47"/>
      <c r="N86" s="47"/>
    </row>
    <row r="87" spans="1:14" s="12" customFormat="1" ht="37.5" hidden="1" customHeight="1" x14ac:dyDescent="0.25">
      <c r="A87" s="1" t="str">
        <f t="shared" si="4"/>
        <v>182</v>
      </c>
      <c r="B87" s="1" t="str">
        <f t="shared" si="5"/>
        <v>1 06</v>
      </c>
      <c r="C87" s="1" t="str">
        <f t="shared" si="6"/>
        <v>182 1 06</v>
      </c>
      <c r="D87" s="1"/>
      <c r="E87" s="1"/>
      <c r="F87" s="99" t="s">
        <v>210</v>
      </c>
      <c r="G87" s="100" t="s">
        <v>52</v>
      </c>
      <c r="H87" s="104" t="s">
        <v>17</v>
      </c>
      <c r="I87" s="60">
        <v>33632</v>
      </c>
      <c r="J87" s="61">
        <v>25943.881829999998</v>
      </c>
      <c r="K87" s="18">
        <v>30396</v>
      </c>
      <c r="L87" s="47">
        <v>37622</v>
      </c>
      <c r="M87" s="47">
        <v>42381</v>
      </c>
      <c r="N87" s="47">
        <v>47742</v>
      </c>
    </row>
    <row r="88" spans="1:14" s="37" customFormat="1" ht="56.25" hidden="1" customHeight="1" x14ac:dyDescent="0.25">
      <c r="A88" s="1" t="str">
        <f t="shared" si="4"/>
        <v>182</v>
      </c>
      <c r="B88" s="1" t="str">
        <f t="shared" si="5"/>
        <v>1 06</v>
      </c>
      <c r="C88" s="1" t="str">
        <f t="shared" si="6"/>
        <v>182 1 06</v>
      </c>
      <c r="D88" s="1"/>
      <c r="E88" s="1"/>
      <c r="F88" s="99" t="s">
        <v>211</v>
      </c>
      <c r="G88" s="100" t="s">
        <v>53</v>
      </c>
      <c r="H88" s="104" t="s">
        <v>17</v>
      </c>
      <c r="I88" s="60"/>
      <c r="J88" s="61">
        <v>150.02662000000001</v>
      </c>
      <c r="K88" s="18">
        <v>150</v>
      </c>
      <c r="L88" s="47"/>
      <c r="M88" s="47"/>
      <c r="N88" s="47"/>
    </row>
    <row r="89" spans="1:14" s="39" customFormat="1" ht="56.25" hidden="1" customHeight="1" x14ac:dyDescent="0.25">
      <c r="A89" s="1" t="str">
        <f t="shared" si="4"/>
        <v>182</v>
      </c>
      <c r="B89" s="1" t="str">
        <f t="shared" si="5"/>
        <v>1 06</v>
      </c>
      <c r="C89" s="1" t="str">
        <f t="shared" si="6"/>
        <v>182 1 06</v>
      </c>
      <c r="D89" s="1"/>
      <c r="E89" s="1"/>
      <c r="F89" s="99" t="s">
        <v>212</v>
      </c>
      <c r="G89" s="100" t="s">
        <v>54</v>
      </c>
      <c r="H89" s="67" t="s">
        <v>17</v>
      </c>
      <c r="I89" s="60"/>
      <c r="J89" s="61">
        <v>89.57911</v>
      </c>
      <c r="K89" s="18">
        <v>90</v>
      </c>
      <c r="L89" s="47"/>
      <c r="M89" s="47"/>
      <c r="N89" s="47"/>
    </row>
    <row r="90" spans="1:14" s="39" customFormat="1" ht="37.5" hidden="1" customHeight="1" x14ac:dyDescent="0.25">
      <c r="A90" s="1" t="str">
        <f t="shared" si="4"/>
        <v>182</v>
      </c>
      <c r="B90" s="1" t="str">
        <f t="shared" si="5"/>
        <v>1 06</v>
      </c>
      <c r="C90" s="1" t="str">
        <f t="shared" si="6"/>
        <v>182 1 06</v>
      </c>
      <c r="D90" s="1"/>
      <c r="E90" s="1"/>
      <c r="F90" s="99" t="s">
        <v>213</v>
      </c>
      <c r="G90" s="100" t="s">
        <v>55</v>
      </c>
      <c r="H90" s="67" t="s">
        <v>17</v>
      </c>
      <c r="I90" s="60"/>
      <c r="J90" s="61">
        <v>-6.4550000000000001</v>
      </c>
      <c r="K90" s="18">
        <v>-7</v>
      </c>
      <c r="L90" s="47"/>
      <c r="M90" s="47"/>
      <c r="N90" s="47"/>
    </row>
    <row r="91" spans="1:14" s="39" customFormat="1" ht="56.25" hidden="1" customHeight="1" x14ac:dyDescent="0.25">
      <c r="A91" s="1" t="str">
        <f t="shared" si="4"/>
        <v>182</v>
      </c>
      <c r="B91" s="1" t="str">
        <f t="shared" si="5"/>
        <v>1 06</v>
      </c>
      <c r="C91" s="1" t="str">
        <f t="shared" si="6"/>
        <v>182 1 06</v>
      </c>
      <c r="D91" s="1"/>
      <c r="E91" s="1"/>
      <c r="F91" s="99" t="s">
        <v>214</v>
      </c>
      <c r="G91" s="100" t="s">
        <v>56</v>
      </c>
      <c r="H91" s="67" t="s">
        <v>17</v>
      </c>
      <c r="I91" s="60">
        <v>125631</v>
      </c>
      <c r="J91" s="61">
        <v>45027.699990000001</v>
      </c>
      <c r="K91" s="18">
        <v>133108</v>
      </c>
      <c r="L91" s="47">
        <v>143329</v>
      </c>
      <c r="M91" s="47">
        <v>147858</v>
      </c>
      <c r="N91" s="47">
        <v>152577</v>
      </c>
    </row>
    <row r="92" spans="1:14" s="39" customFormat="1" ht="37.5" hidden="1" customHeight="1" x14ac:dyDescent="0.25">
      <c r="A92" s="1" t="str">
        <f t="shared" si="4"/>
        <v>182</v>
      </c>
      <c r="B92" s="1" t="str">
        <f t="shared" si="5"/>
        <v>1 06</v>
      </c>
      <c r="C92" s="1" t="str">
        <f t="shared" si="6"/>
        <v>182 1 06</v>
      </c>
      <c r="D92" s="1"/>
      <c r="E92" s="1"/>
      <c r="F92" s="99" t="s">
        <v>215</v>
      </c>
      <c r="G92" s="100" t="s">
        <v>57</v>
      </c>
      <c r="H92" s="67" t="s">
        <v>17</v>
      </c>
      <c r="I92" s="60">
        <v>2038</v>
      </c>
      <c r="J92" s="61">
        <v>1904.90336</v>
      </c>
      <c r="K92" s="18">
        <v>1905</v>
      </c>
      <c r="L92" s="47"/>
      <c r="M92" s="47"/>
      <c r="N92" s="47"/>
    </row>
    <row r="93" spans="1:14" s="39" customFormat="1" ht="56.25" hidden="1" customHeight="1" x14ac:dyDescent="0.25">
      <c r="A93" s="1" t="str">
        <f t="shared" si="4"/>
        <v>182</v>
      </c>
      <c r="B93" s="1" t="str">
        <f t="shared" si="5"/>
        <v>1 06</v>
      </c>
      <c r="C93" s="1" t="str">
        <f t="shared" si="6"/>
        <v>182 1 06</v>
      </c>
      <c r="D93" s="1"/>
      <c r="E93" s="1"/>
      <c r="F93" s="99" t="s">
        <v>748</v>
      </c>
      <c r="G93" s="100" t="s">
        <v>749</v>
      </c>
      <c r="H93" s="67" t="s">
        <v>17</v>
      </c>
      <c r="I93" s="60"/>
      <c r="J93" s="61">
        <v>0.21374000000000001</v>
      </c>
      <c r="K93" s="18">
        <v>1</v>
      </c>
      <c r="L93" s="47"/>
      <c r="M93" s="47"/>
      <c r="N93" s="47"/>
    </row>
    <row r="94" spans="1:14" s="39" customFormat="1" ht="37.5" hidden="1" customHeight="1" x14ac:dyDescent="0.25">
      <c r="A94" s="1" t="str">
        <f t="shared" si="4"/>
        <v>182</v>
      </c>
      <c r="B94" s="1" t="str">
        <f t="shared" si="5"/>
        <v>1 06</v>
      </c>
      <c r="C94" s="1" t="str">
        <f t="shared" si="6"/>
        <v>182 1 06</v>
      </c>
      <c r="D94" s="1"/>
      <c r="E94" s="1"/>
      <c r="F94" s="99" t="s">
        <v>216</v>
      </c>
      <c r="G94" s="100" t="s">
        <v>58</v>
      </c>
      <c r="H94" s="67" t="s">
        <v>17</v>
      </c>
      <c r="I94" s="60"/>
      <c r="J94" s="61">
        <v>85.721670000000003</v>
      </c>
      <c r="K94" s="18">
        <v>86</v>
      </c>
      <c r="L94" s="47"/>
      <c r="M94" s="47"/>
      <c r="N94" s="47"/>
    </row>
    <row r="95" spans="1:14" s="39" customFormat="1" ht="37.5" hidden="1" customHeight="1" x14ac:dyDescent="0.25">
      <c r="A95" s="1" t="str">
        <f t="shared" si="4"/>
        <v>182</v>
      </c>
      <c r="B95" s="1" t="str">
        <f t="shared" si="5"/>
        <v>1 06</v>
      </c>
      <c r="C95" s="1" t="str">
        <f t="shared" si="6"/>
        <v>182 1 06</v>
      </c>
      <c r="D95" s="1"/>
      <c r="E95" s="1"/>
      <c r="F95" s="99" t="s">
        <v>217</v>
      </c>
      <c r="G95" s="100" t="s">
        <v>59</v>
      </c>
      <c r="H95" s="67" t="s">
        <v>17</v>
      </c>
      <c r="I95" s="60"/>
      <c r="J95" s="61"/>
      <c r="K95" s="18"/>
      <c r="L95" s="47"/>
      <c r="M95" s="47"/>
      <c r="N95" s="47"/>
    </row>
    <row r="96" spans="1:14" ht="37.5" hidden="1" customHeight="1" x14ac:dyDescent="0.25">
      <c r="A96" s="1" t="str">
        <f t="shared" si="4"/>
        <v>182</v>
      </c>
      <c r="B96" s="1" t="str">
        <f t="shared" si="5"/>
        <v>1 07</v>
      </c>
      <c r="C96" s="1" t="str">
        <f t="shared" si="6"/>
        <v>182 1 07</v>
      </c>
      <c r="F96" s="99" t="s">
        <v>218</v>
      </c>
      <c r="G96" s="100" t="s">
        <v>60</v>
      </c>
      <c r="H96" s="67" t="s">
        <v>17</v>
      </c>
      <c r="I96" s="60">
        <v>9553</v>
      </c>
      <c r="J96" s="61">
        <v>3850.6093099999998</v>
      </c>
      <c r="K96" s="18">
        <v>9000</v>
      </c>
      <c r="L96" s="47">
        <v>10000</v>
      </c>
      <c r="M96" s="47">
        <v>10000</v>
      </c>
      <c r="N96" s="47">
        <v>10000</v>
      </c>
    </row>
    <row r="97" spans="1:14" ht="56.25" hidden="1" customHeight="1" x14ac:dyDescent="0.25">
      <c r="A97" s="1" t="str">
        <f t="shared" si="4"/>
        <v>182</v>
      </c>
      <c r="B97" s="1" t="str">
        <f t="shared" si="5"/>
        <v>1 07</v>
      </c>
      <c r="C97" s="1" t="str">
        <f t="shared" si="6"/>
        <v>182 1 07</v>
      </c>
      <c r="F97" s="99" t="s">
        <v>219</v>
      </c>
      <c r="G97" s="100" t="s">
        <v>61</v>
      </c>
      <c r="H97" s="67" t="s">
        <v>17</v>
      </c>
      <c r="I97" s="60">
        <v>3</v>
      </c>
      <c r="J97" s="62">
        <v>29.594090000000001</v>
      </c>
      <c r="K97" s="17">
        <v>40</v>
      </c>
      <c r="L97" s="48"/>
      <c r="M97" s="48"/>
      <c r="N97" s="48"/>
    </row>
    <row r="98" spans="1:14" ht="37.5" hidden="1" customHeight="1" x14ac:dyDescent="0.25">
      <c r="A98" s="1" t="str">
        <f t="shared" si="4"/>
        <v>182</v>
      </c>
      <c r="B98" s="1" t="str">
        <f t="shared" si="5"/>
        <v>1 07</v>
      </c>
      <c r="C98" s="1" t="str">
        <f t="shared" si="6"/>
        <v>182 1 07</v>
      </c>
      <c r="F98" s="99" t="s">
        <v>220</v>
      </c>
      <c r="G98" s="100" t="s">
        <v>62</v>
      </c>
      <c r="H98" s="67" t="s">
        <v>17</v>
      </c>
      <c r="I98" s="60">
        <v>64</v>
      </c>
      <c r="J98" s="62">
        <v>10.5</v>
      </c>
      <c r="K98" s="17">
        <v>64</v>
      </c>
      <c r="L98" s="48"/>
      <c r="M98" s="48"/>
      <c r="N98" s="48"/>
    </row>
    <row r="99" spans="1:14" ht="56.25" hidden="1" customHeight="1" x14ac:dyDescent="0.25">
      <c r="A99" s="1" t="str">
        <f t="shared" si="4"/>
        <v>182</v>
      </c>
      <c r="B99" s="1" t="str">
        <f t="shared" si="5"/>
        <v>1 07</v>
      </c>
      <c r="C99" s="1" t="str">
        <f t="shared" si="6"/>
        <v>182 1 07</v>
      </c>
      <c r="F99" s="99" t="s">
        <v>221</v>
      </c>
      <c r="G99" s="100" t="s">
        <v>63</v>
      </c>
      <c r="H99" s="67" t="s">
        <v>17</v>
      </c>
      <c r="I99" s="60">
        <v>127038</v>
      </c>
      <c r="J99" s="62">
        <v>89623.400949999996</v>
      </c>
      <c r="K99" s="17">
        <v>102164</v>
      </c>
      <c r="L99" s="48">
        <v>101346</v>
      </c>
      <c r="M99" s="48">
        <v>107099</v>
      </c>
      <c r="N99" s="48">
        <v>109432</v>
      </c>
    </row>
    <row r="100" spans="1:14" ht="75" hidden="1" customHeight="1" x14ac:dyDescent="0.25">
      <c r="A100" s="1" t="str">
        <f t="shared" si="4"/>
        <v>182</v>
      </c>
      <c r="B100" s="1" t="str">
        <f t="shared" si="5"/>
        <v>1 07</v>
      </c>
      <c r="C100" s="1" t="str">
        <f t="shared" si="6"/>
        <v>182 1 07</v>
      </c>
      <c r="F100" s="99" t="s">
        <v>222</v>
      </c>
      <c r="G100" s="100" t="s">
        <v>64</v>
      </c>
      <c r="H100" s="67" t="s">
        <v>17</v>
      </c>
      <c r="I100" s="60">
        <v>268</v>
      </c>
      <c r="J100" s="62">
        <v>32.871459999999999</v>
      </c>
      <c r="K100" s="17">
        <v>50</v>
      </c>
      <c r="L100" s="47"/>
      <c r="M100" s="47"/>
      <c r="N100" s="47"/>
    </row>
    <row r="101" spans="1:14" ht="56.25" hidden="1" customHeight="1" x14ac:dyDescent="0.25">
      <c r="A101" s="1" t="str">
        <f t="shared" si="4"/>
        <v>182</v>
      </c>
      <c r="B101" s="1" t="str">
        <f t="shared" si="5"/>
        <v>1 07</v>
      </c>
      <c r="C101" s="1" t="str">
        <f t="shared" si="6"/>
        <v>182 1 07</v>
      </c>
      <c r="F101" s="99" t="s">
        <v>223</v>
      </c>
      <c r="G101" s="100" t="s">
        <v>65</v>
      </c>
      <c r="H101" s="67" t="s">
        <v>17</v>
      </c>
      <c r="I101" s="60">
        <v>34768</v>
      </c>
      <c r="J101" s="62">
        <v>8130.0612000000001</v>
      </c>
      <c r="K101" s="17">
        <v>15000</v>
      </c>
      <c r="L101" s="48">
        <v>20000</v>
      </c>
      <c r="M101" s="48">
        <v>20000</v>
      </c>
      <c r="N101" s="48">
        <v>20000</v>
      </c>
    </row>
    <row r="102" spans="1:14" ht="75" hidden="1" customHeight="1" x14ac:dyDescent="0.25">
      <c r="A102" s="1" t="str">
        <f t="shared" si="4"/>
        <v>182</v>
      </c>
      <c r="B102" s="1" t="str">
        <f t="shared" si="5"/>
        <v>1 07</v>
      </c>
      <c r="C102" s="1" t="str">
        <f t="shared" si="6"/>
        <v>182 1 07</v>
      </c>
      <c r="F102" s="99" t="s">
        <v>224</v>
      </c>
      <c r="G102" s="100" t="s">
        <v>66</v>
      </c>
      <c r="H102" s="67" t="s">
        <v>17</v>
      </c>
      <c r="I102" s="60">
        <v>3</v>
      </c>
      <c r="J102" s="62"/>
      <c r="K102" s="17"/>
      <c r="L102" s="48"/>
      <c r="M102" s="48"/>
      <c r="N102" s="48"/>
    </row>
    <row r="103" spans="1:14" ht="56.25" hidden="1" customHeight="1" x14ac:dyDescent="0.25">
      <c r="A103" s="1" t="str">
        <f t="shared" si="4"/>
        <v>182</v>
      </c>
      <c r="B103" s="1" t="str">
        <f t="shared" si="5"/>
        <v>1 07</v>
      </c>
      <c r="C103" s="1" t="str">
        <f t="shared" si="6"/>
        <v>182 1 07</v>
      </c>
      <c r="F103" s="99" t="s">
        <v>750</v>
      </c>
      <c r="G103" s="100" t="s">
        <v>611</v>
      </c>
      <c r="H103" s="67" t="s">
        <v>17</v>
      </c>
      <c r="I103" s="60">
        <v>1999</v>
      </c>
      <c r="J103" s="62"/>
      <c r="K103" s="17"/>
      <c r="L103" s="48"/>
      <c r="M103" s="48"/>
      <c r="N103" s="48"/>
    </row>
    <row r="104" spans="1:14" ht="37.5" hidden="1" customHeight="1" x14ac:dyDescent="0.25">
      <c r="A104" s="1" t="str">
        <f t="shared" si="4"/>
        <v>182</v>
      </c>
      <c r="B104" s="1" t="str">
        <f t="shared" si="5"/>
        <v>1 07</v>
      </c>
      <c r="C104" s="1" t="str">
        <f t="shared" si="6"/>
        <v>182 1 07</v>
      </c>
      <c r="F104" s="99" t="s">
        <v>225</v>
      </c>
      <c r="G104" s="100" t="s">
        <v>67</v>
      </c>
      <c r="H104" s="67" t="s">
        <v>17</v>
      </c>
      <c r="I104" s="60"/>
      <c r="J104" s="62">
        <v>991.40401999999995</v>
      </c>
      <c r="K104" s="17">
        <v>1958</v>
      </c>
      <c r="L104" s="47">
        <v>2376</v>
      </c>
      <c r="M104" s="47">
        <v>2453</v>
      </c>
      <c r="N104" s="47">
        <v>2514</v>
      </c>
    </row>
    <row r="105" spans="1:14" ht="56.25" hidden="1" customHeight="1" x14ac:dyDescent="0.25">
      <c r="A105" s="1" t="str">
        <f t="shared" si="4"/>
        <v>182</v>
      </c>
      <c r="B105" s="1" t="str">
        <f t="shared" si="5"/>
        <v>1 07</v>
      </c>
      <c r="C105" s="1" t="str">
        <f t="shared" si="6"/>
        <v>182 1 07</v>
      </c>
      <c r="F105" s="99" t="s">
        <v>226</v>
      </c>
      <c r="G105" s="100" t="s">
        <v>68</v>
      </c>
      <c r="H105" s="67" t="s">
        <v>17</v>
      </c>
      <c r="I105" s="60"/>
      <c r="J105" s="61">
        <v>6.1999999999999998E-3</v>
      </c>
      <c r="K105" s="18">
        <v>1</v>
      </c>
      <c r="L105" s="47"/>
      <c r="M105" s="47"/>
      <c r="N105" s="47"/>
    </row>
    <row r="106" spans="1:14" ht="37.5" hidden="1" customHeight="1" x14ac:dyDescent="0.25">
      <c r="A106" s="1" t="str">
        <f t="shared" si="4"/>
        <v>182</v>
      </c>
      <c r="B106" s="1" t="str">
        <f t="shared" si="5"/>
        <v>1 07</v>
      </c>
      <c r="C106" s="1" t="str">
        <f t="shared" si="6"/>
        <v>182 1 07</v>
      </c>
      <c r="F106" s="99" t="s">
        <v>404</v>
      </c>
      <c r="G106" s="100" t="s">
        <v>405</v>
      </c>
      <c r="H106" s="67" t="s">
        <v>17</v>
      </c>
      <c r="I106" s="60">
        <v>60</v>
      </c>
      <c r="J106" s="61"/>
      <c r="K106" s="18"/>
      <c r="L106" s="47"/>
      <c r="M106" s="47"/>
      <c r="N106" s="47"/>
    </row>
    <row r="107" spans="1:14" ht="56.25" hidden="1" customHeight="1" x14ac:dyDescent="0.25">
      <c r="A107" s="1" t="str">
        <f t="shared" si="4"/>
        <v>182</v>
      </c>
      <c r="B107" s="1" t="str">
        <f t="shared" si="5"/>
        <v>1 07</v>
      </c>
      <c r="C107" s="1" t="str">
        <f t="shared" si="6"/>
        <v>182 1 07</v>
      </c>
      <c r="F107" s="99" t="s">
        <v>346</v>
      </c>
      <c r="G107" s="100" t="s">
        <v>345</v>
      </c>
      <c r="H107" s="67" t="s">
        <v>17</v>
      </c>
      <c r="I107" s="60"/>
      <c r="J107" s="61">
        <v>80.846580000000003</v>
      </c>
      <c r="K107" s="18">
        <v>100</v>
      </c>
      <c r="L107" s="47">
        <v>100</v>
      </c>
      <c r="M107" s="47">
        <v>100</v>
      </c>
      <c r="N107" s="47">
        <v>100</v>
      </c>
    </row>
    <row r="108" spans="1:14" ht="37.5" hidden="1" customHeight="1" x14ac:dyDescent="0.25">
      <c r="A108" s="1" t="str">
        <f t="shared" si="4"/>
        <v>182</v>
      </c>
      <c r="B108" s="1" t="str">
        <f t="shared" si="5"/>
        <v>1 08</v>
      </c>
      <c r="C108" s="1" t="str">
        <f t="shared" si="6"/>
        <v>182 1 08</v>
      </c>
      <c r="F108" s="99" t="s">
        <v>227</v>
      </c>
      <c r="G108" s="100" t="s">
        <v>69</v>
      </c>
      <c r="H108" s="67" t="s">
        <v>17</v>
      </c>
      <c r="I108" s="60">
        <v>233</v>
      </c>
      <c r="J108" s="61">
        <v>97.525000000000006</v>
      </c>
      <c r="K108" s="18">
        <v>269</v>
      </c>
      <c r="L108" s="47">
        <v>233</v>
      </c>
      <c r="M108" s="47">
        <v>233</v>
      </c>
      <c r="N108" s="47">
        <v>239</v>
      </c>
    </row>
    <row r="109" spans="1:14" ht="75" hidden="1" customHeight="1" x14ac:dyDescent="0.25">
      <c r="A109" s="1" t="str">
        <f t="shared" si="4"/>
        <v>182</v>
      </c>
      <c r="B109" s="1" t="str">
        <f t="shared" si="5"/>
        <v>1 08</v>
      </c>
      <c r="C109" s="1" t="str">
        <f t="shared" si="6"/>
        <v>182 1 08</v>
      </c>
      <c r="F109" s="99" t="s">
        <v>388</v>
      </c>
      <c r="G109" s="100" t="s">
        <v>389</v>
      </c>
      <c r="H109" s="67" t="s">
        <v>17</v>
      </c>
      <c r="I109" s="60"/>
      <c r="J109" s="61">
        <v>0.64</v>
      </c>
      <c r="K109" s="18"/>
      <c r="L109" s="47"/>
      <c r="M109" s="47"/>
      <c r="N109" s="47"/>
    </row>
    <row r="110" spans="1:14" ht="45" hidden="1" customHeight="1" x14ac:dyDescent="0.25">
      <c r="A110" s="1" t="str">
        <f t="shared" si="4"/>
        <v>182</v>
      </c>
      <c r="B110" s="1" t="str">
        <f t="shared" si="5"/>
        <v>1 08</v>
      </c>
      <c r="C110" s="1" t="str">
        <f t="shared" si="6"/>
        <v>182 1 08</v>
      </c>
      <c r="F110" s="99" t="s">
        <v>390</v>
      </c>
      <c r="G110" s="100" t="s">
        <v>391</v>
      </c>
      <c r="H110" s="67" t="s">
        <v>17</v>
      </c>
      <c r="I110" s="60"/>
      <c r="J110" s="61">
        <v>126.705</v>
      </c>
      <c r="K110" s="18"/>
      <c r="L110" s="47"/>
      <c r="M110" s="47"/>
      <c r="N110" s="47"/>
    </row>
    <row r="111" spans="1:14" ht="56.25" hidden="1" customHeight="1" x14ac:dyDescent="0.25">
      <c r="A111" s="1" t="str">
        <f t="shared" si="4"/>
        <v>182</v>
      </c>
      <c r="B111" s="1" t="str">
        <f t="shared" si="5"/>
        <v>1 08</v>
      </c>
      <c r="C111" s="1" t="str">
        <f t="shared" si="6"/>
        <v>182 1 08</v>
      </c>
      <c r="F111" s="99" t="s">
        <v>392</v>
      </c>
      <c r="G111" s="100" t="s">
        <v>393</v>
      </c>
      <c r="H111" s="67" t="s">
        <v>17</v>
      </c>
      <c r="I111" s="60"/>
      <c r="J111" s="61">
        <v>7.4999999999999997E-2</v>
      </c>
      <c r="K111" s="18"/>
      <c r="L111" s="47"/>
      <c r="M111" s="47"/>
      <c r="N111" s="47"/>
    </row>
    <row r="112" spans="1:14" s="41" customFormat="1" ht="65.25" hidden="1" customHeight="1" x14ac:dyDescent="0.25">
      <c r="A112" s="1" t="str">
        <f t="shared" si="4"/>
        <v>182</v>
      </c>
      <c r="B112" s="1" t="str">
        <f t="shared" si="5"/>
        <v>1 09</v>
      </c>
      <c r="C112" s="1" t="str">
        <f t="shared" si="6"/>
        <v>182 1 09</v>
      </c>
      <c r="D112" s="1"/>
      <c r="E112" s="1"/>
      <c r="F112" s="99" t="s">
        <v>228</v>
      </c>
      <c r="G112" s="100" t="s">
        <v>70</v>
      </c>
      <c r="H112" s="67" t="s">
        <v>17</v>
      </c>
      <c r="I112" s="60"/>
      <c r="J112" s="61">
        <v>8.6999999999999993</v>
      </c>
      <c r="K112" s="18">
        <v>9</v>
      </c>
      <c r="L112" s="47"/>
      <c r="M112" s="47"/>
      <c r="N112" s="47"/>
    </row>
    <row r="113" spans="1:14" s="41" customFormat="1" ht="42" hidden="1" customHeight="1" x14ac:dyDescent="0.25">
      <c r="A113" s="1" t="str">
        <f t="shared" si="4"/>
        <v>182</v>
      </c>
      <c r="B113" s="1" t="str">
        <f t="shared" si="5"/>
        <v>1 09</v>
      </c>
      <c r="C113" s="1" t="str">
        <f t="shared" si="6"/>
        <v>182 1 09</v>
      </c>
      <c r="D113" s="1"/>
      <c r="E113" s="1"/>
      <c r="F113" s="99" t="s">
        <v>229</v>
      </c>
      <c r="G113" s="100" t="s">
        <v>71</v>
      </c>
      <c r="H113" s="67" t="s">
        <v>17</v>
      </c>
      <c r="I113" s="60"/>
      <c r="J113" s="61">
        <v>2.0300000000000001E-3</v>
      </c>
      <c r="K113" s="18"/>
      <c r="L113" s="47"/>
      <c r="M113" s="47"/>
      <c r="N113" s="47"/>
    </row>
    <row r="114" spans="1:14" ht="62.25" hidden="1" customHeight="1" x14ac:dyDescent="0.25">
      <c r="A114" s="1" t="str">
        <f t="shared" si="4"/>
        <v>182</v>
      </c>
      <c r="B114" s="1" t="str">
        <f t="shared" si="5"/>
        <v>1 09</v>
      </c>
      <c r="C114" s="1" t="str">
        <f t="shared" si="6"/>
        <v>182 1 09</v>
      </c>
      <c r="F114" s="99" t="s">
        <v>230</v>
      </c>
      <c r="G114" s="100" t="s">
        <v>72</v>
      </c>
      <c r="H114" s="67" t="s">
        <v>17</v>
      </c>
      <c r="I114" s="60"/>
      <c r="J114" s="61">
        <v>4.768E-2</v>
      </c>
      <c r="K114" s="18"/>
      <c r="L114" s="47"/>
      <c r="M114" s="47"/>
      <c r="N114" s="47"/>
    </row>
    <row r="115" spans="1:14" ht="56.25" hidden="1" customHeight="1" x14ac:dyDescent="0.25">
      <c r="A115" s="1" t="str">
        <f t="shared" si="4"/>
        <v>182</v>
      </c>
      <c r="B115" s="1" t="str">
        <f t="shared" si="5"/>
        <v>1 12</v>
      </c>
      <c r="C115" s="1" t="str">
        <f t="shared" si="6"/>
        <v>182 1 12</v>
      </c>
      <c r="F115" s="99" t="s">
        <v>231</v>
      </c>
      <c r="G115" s="100" t="s">
        <v>73</v>
      </c>
      <c r="H115" s="67" t="s">
        <v>17</v>
      </c>
      <c r="I115" s="60">
        <v>1600</v>
      </c>
      <c r="J115" s="61">
        <v>1060.6464000000001</v>
      </c>
      <c r="K115" s="18">
        <v>1600</v>
      </c>
      <c r="L115" s="47">
        <v>1600</v>
      </c>
      <c r="M115" s="47">
        <v>1600</v>
      </c>
      <c r="N115" s="47">
        <v>1600</v>
      </c>
    </row>
    <row r="116" spans="1:14" ht="56.25" hidden="1" customHeight="1" x14ac:dyDescent="0.25">
      <c r="A116" s="1" t="str">
        <f t="shared" si="4"/>
        <v>182</v>
      </c>
      <c r="B116" s="1" t="str">
        <f t="shared" si="5"/>
        <v>1 13</v>
      </c>
      <c r="C116" s="1" t="str">
        <f t="shared" si="6"/>
        <v>182 1 13</v>
      </c>
      <c r="F116" s="99" t="s">
        <v>399</v>
      </c>
      <c r="G116" s="100" t="s">
        <v>400</v>
      </c>
      <c r="H116" s="67" t="s">
        <v>17</v>
      </c>
      <c r="I116" s="60"/>
      <c r="J116" s="61">
        <v>0.9</v>
      </c>
      <c r="K116" s="18">
        <v>1</v>
      </c>
      <c r="L116" s="47"/>
      <c r="M116" s="47"/>
      <c r="N116" s="47"/>
    </row>
    <row r="117" spans="1:14" ht="75" hidden="1" customHeight="1" x14ac:dyDescent="0.25">
      <c r="A117" s="1" t="str">
        <f t="shared" si="4"/>
        <v>182</v>
      </c>
      <c r="B117" s="1" t="str">
        <f t="shared" si="5"/>
        <v>1 13</v>
      </c>
      <c r="C117" s="1" t="str">
        <f t="shared" si="6"/>
        <v>182 1 13</v>
      </c>
      <c r="F117" s="99" t="s">
        <v>751</v>
      </c>
      <c r="G117" s="100" t="s">
        <v>752</v>
      </c>
      <c r="H117" s="67" t="s">
        <v>17</v>
      </c>
      <c r="I117" s="60"/>
      <c r="J117" s="61">
        <v>0.05</v>
      </c>
      <c r="K117" s="18"/>
      <c r="L117" s="47"/>
      <c r="M117" s="47"/>
      <c r="N117" s="47"/>
    </row>
    <row r="118" spans="1:14" ht="56.25" hidden="1" customHeight="1" x14ac:dyDescent="0.25">
      <c r="A118" s="1" t="str">
        <f t="shared" si="4"/>
        <v>182</v>
      </c>
      <c r="B118" s="1" t="str">
        <f t="shared" si="5"/>
        <v>1 16</v>
      </c>
      <c r="C118" s="1" t="str">
        <f t="shared" si="6"/>
        <v>182 1 16</v>
      </c>
      <c r="F118" s="99" t="s">
        <v>753</v>
      </c>
      <c r="G118" s="100" t="s">
        <v>736</v>
      </c>
      <c r="H118" s="67" t="s">
        <v>17</v>
      </c>
      <c r="I118" s="60"/>
      <c r="J118" s="61">
        <v>12.3</v>
      </c>
      <c r="K118" s="18">
        <v>12</v>
      </c>
      <c r="L118" s="47"/>
      <c r="M118" s="47"/>
      <c r="N118" s="47"/>
    </row>
    <row r="119" spans="1:14" ht="56.25" hidden="1" customHeight="1" x14ac:dyDescent="0.25">
      <c r="A119" s="1" t="str">
        <f t="shared" si="4"/>
        <v>187</v>
      </c>
      <c r="B119" s="1" t="str">
        <f t="shared" si="5"/>
        <v>1 16</v>
      </c>
      <c r="C119" s="1" t="str">
        <f t="shared" si="6"/>
        <v>187 1 16</v>
      </c>
      <c r="F119" s="99" t="s">
        <v>754</v>
      </c>
      <c r="G119" s="100" t="s">
        <v>730</v>
      </c>
      <c r="H119" s="67" t="s">
        <v>272</v>
      </c>
      <c r="I119" s="60"/>
      <c r="J119" s="61">
        <v>19</v>
      </c>
      <c r="K119" s="18">
        <v>19</v>
      </c>
      <c r="L119" s="47"/>
      <c r="M119" s="47"/>
      <c r="N119" s="47"/>
    </row>
    <row r="120" spans="1:14" ht="75" hidden="1" customHeight="1" x14ac:dyDescent="0.25">
      <c r="A120" s="1" t="str">
        <f t="shared" si="4"/>
        <v>187</v>
      </c>
      <c r="B120" s="1" t="str">
        <f t="shared" si="5"/>
        <v>1 16</v>
      </c>
      <c r="C120" s="1" t="str">
        <f t="shared" si="6"/>
        <v>187 1 16</v>
      </c>
      <c r="F120" s="99" t="s">
        <v>755</v>
      </c>
      <c r="G120" s="100" t="s">
        <v>756</v>
      </c>
      <c r="H120" s="67" t="s">
        <v>272</v>
      </c>
      <c r="I120" s="60"/>
      <c r="J120" s="61">
        <v>1.75</v>
      </c>
      <c r="K120" s="18">
        <v>2</v>
      </c>
      <c r="L120" s="47"/>
      <c r="M120" s="47"/>
      <c r="N120" s="47"/>
    </row>
    <row r="121" spans="1:14" ht="75" hidden="1" customHeight="1" x14ac:dyDescent="0.25">
      <c r="A121" s="1" t="str">
        <f t="shared" si="4"/>
        <v>188</v>
      </c>
      <c r="B121" s="1" t="str">
        <f t="shared" si="5"/>
        <v>1 08</v>
      </c>
      <c r="C121" s="1" t="str">
        <f t="shared" si="6"/>
        <v>188 1 08</v>
      </c>
      <c r="F121" s="99" t="s">
        <v>232</v>
      </c>
      <c r="G121" s="100" t="s">
        <v>74</v>
      </c>
      <c r="H121" s="67" t="s">
        <v>75</v>
      </c>
      <c r="I121" s="60">
        <v>859</v>
      </c>
      <c r="J121" s="61">
        <v>369.3</v>
      </c>
      <c r="K121" s="18">
        <v>859</v>
      </c>
      <c r="L121" s="47">
        <v>674</v>
      </c>
      <c r="M121" s="47">
        <v>674</v>
      </c>
      <c r="N121" s="47">
        <v>674</v>
      </c>
    </row>
    <row r="122" spans="1:14" ht="37.5" hidden="1" customHeight="1" x14ac:dyDescent="0.25">
      <c r="A122" s="1" t="str">
        <f t="shared" si="4"/>
        <v>188</v>
      </c>
      <c r="B122" s="1" t="str">
        <f t="shared" si="5"/>
        <v>1 08</v>
      </c>
      <c r="C122" s="1" t="str">
        <f t="shared" si="6"/>
        <v>188 1 08</v>
      </c>
      <c r="F122" s="99" t="s">
        <v>233</v>
      </c>
      <c r="G122" s="100" t="s">
        <v>76</v>
      </c>
      <c r="H122" s="67" t="s">
        <v>75</v>
      </c>
      <c r="I122" s="60"/>
      <c r="J122" s="61">
        <v>15.025</v>
      </c>
      <c r="K122" s="18">
        <v>20</v>
      </c>
      <c r="L122" s="47">
        <v>41</v>
      </c>
      <c r="M122" s="47">
        <v>41</v>
      </c>
      <c r="N122" s="47">
        <v>41</v>
      </c>
    </row>
    <row r="123" spans="1:14" ht="93.75" hidden="1" customHeight="1" x14ac:dyDescent="0.25">
      <c r="A123" s="1" t="str">
        <f t="shared" si="4"/>
        <v>188</v>
      </c>
      <c r="B123" s="1" t="str">
        <f t="shared" si="5"/>
        <v>1 08</v>
      </c>
      <c r="C123" s="1" t="str">
        <f t="shared" si="6"/>
        <v>188 1 08</v>
      </c>
      <c r="F123" s="99" t="s">
        <v>234</v>
      </c>
      <c r="G123" s="100" t="s">
        <v>77</v>
      </c>
      <c r="H123" s="67" t="s">
        <v>75</v>
      </c>
      <c r="I123" s="60">
        <v>20</v>
      </c>
      <c r="J123" s="61">
        <v>10.65</v>
      </c>
      <c r="K123" s="18">
        <v>20</v>
      </c>
      <c r="L123" s="47">
        <v>11</v>
      </c>
      <c r="M123" s="47">
        <v>11</v>
      </c>
      <c r="N123" s="47">
        <v>11</v>
      </c>
    </row>
    <row r="124" spans="1:14" ht="150" hidden="1" customHeight="1" x14ac:dyDescent="0.25">
      <c r="A124" s="1" t="str">
        <f t="shared" si="4"/>
        <v>188</v>
      </c>
      <c r="B124" s="1" t="str">
        <f t="shared" si="5"/>
        <v>1 08</v>
      </c>
      <c r="C124" s="1" t="str">
        <f t="shared" si="6"/>
        <v>188 1 08</v>
      </c>
      <c r="F124" s="99" t="s">
        <v>235</v>
      </c>
      <c r="G124" s="100" t="s">
        <v>78</v>
      </c>
      <c r="H124" s="67" t="s">
        <v>75</v>
      </c>
      <c r="I124" s="60">
        <v>0</v>
      </c>
      <c r="J124" s="61">
        <v>0.75</v>
      </c>
      <c r="K124" s="18">
        <v>1</v>
      </c>
      <c r="L124" s="47"/>
      <c r="M124" s="47"/>
      <c r="N124" s="47"/>
    </row>
    <row r="125" spans="1:14" ht="135" hidden="1" customHeight="1" x14ac:dyDescent="0.25">
      <c r="A125" s="1" t="str">
        <f t="shared" si="4"/>
        <v>188</v>
      </c>
      <c r="B125" s="1" t="str">
        <f t="shared" si="5"/>
        <v>1 08</v>
      </c>
      <c r="C125" s="1" t="str">
        <f t="shared" si="6"/>
        <v>188 1 08</v>
      </c>
      <c r="F125" s="99" t="s">
        <v>236</v>
      </c>
      <c r="G125" s="100" t="s">
        <v>79</v>
      </c>
      <c r="H125" s="67" t="s">
        <v>75</v>
      </c>
      <c r="I125" s="60"/>
      <c r="J125" s="61">
        <v>6.3274999999999997</v>
      </c>
      <c r="K125" s="18">
        <v>7</v>
      </c>
      <c r="L125" s="47">
        <v>2</v>
      </c>
      <c r="M125" s="47">
        <v>2</v>
      </c>
      <c r="N125" s="47">
        <v>2</v>
      </c>
    </row>
    <row r="126" spans="1:14" s="41" customFormat="1" ht="168.75" hidden="1" customHeight="1" x14ac:dyDescent="0.25">
      <c r="A126" s="1" t="str">
        <f t="shared" si="4"/>
        <v>188</v>
      </c>
      <c r="B126" s="1" t="str">
        <f t="shared" si="5"/>
        <v>1 08</v>
      </c>
      <c r="C126" s="1" t="str">
        <f t="shared" si="6"/>
        <v>188 1 08</v>
      </c>
      <c r="D126" s="1"/>
      <c r="E126" s="1"/>
      <c r="F126" s="99" t="s">
        <v>237</v>
      </c>
      <c r="G126" s="100" t="s">
        <v>80</v>
      </c>
      <c r="H126" s="67" t="s">
        <v>75</v>
      </c>
      <c r="I126" s="60">
        <v>927</v>
      </c>
      <c r="J126" s="61">
        <v>998.30499999999995</v>
      </c>
      <c r="K126" s="18">
        <v>1100</v>
      </c>
      <c r="L126" s="47">
        <v>726</v>
      </c>
      <c r="M126" s="47">
        <v>726</v>
      </c>
      <c r="N126" s="47">
        <v>726</v>
      </c>
    </row>
    <row r="127" spans="1:14" s="41" customFormat="1" ht="150" hidden="1" customHeight="1" x14ac:dyDescent="0.25">
      <c r="A127" s="1" t="str">
        <f t="shared" si="4"/>
        <v>188</v>
      </c>
      <c r="B127" s="1" t="str">
        <f t="shared" si="5"/>
        <v>1 08</v>
      </c>
      <c r="C127" s="1" t="str">
        <f t="shared" si="6"/>
        <v>188 1 08</v>
      </c>
      <c r="D127" s="1"/>
      <c r="E127" s="1"/>
      <c r="F127" s="99" t="s">
        <v>238</v>
      </c>
      <c r="G127" s="100" t="s">
        <v>81</v>
      </c>
      <c r="H127" s="67" t="s">
        <v>75</v>
      </c>
      <c r="I127" s="60">
        <v>484</v>
      </c>
      <c r="J127" s="61">
        <v>377.82499999999999</v>
      </c>
      <c r="K127" s="18">
        <v>484</v>
      </c>
      <c r="L127" s="47">
        <v>345</v>
      </c>
      <c r="M127" s="47">
        <v>345</v>
      </c>
      <c r="N127" s="47">
        <v>345</v>
      </c>
    </row>
    <row r="128" spans="1:14" s="41" customFormat="1" ht="150" hidden="1" customHeight="1" x14ac:dyDescent="0.25">
      <c r="A128" s="1" t="str">
        <f t="shared" si="4"/>
        <v>188</v>
      </c>
      <c r="B128" s="1" t="str">
        <f t="shared" si="5"/>
        <v>1 08</v>
      </c>
      <c r="C128" s="1" t="str">
        <f t="shared" si="6"/>
        <v>188 1 08</v>
      </c>
      <c r="D128" s="1"/>
      <c r="E128" s="1"/>
      <c r="F128" s="99" t="s">
        <v>266</v>
      </c>
      <c r="G128" s="100" t="s">
        <v>267</v>
      </c>
      <c r="H128" s="67" t="s">
        <v>75</v>
      </c>
      <c r="I128" s="60">
        <v>28</v>
      </c>
      <c r="J128" s="61">
        <v>118.72</v>
      </c>
      <c r="K128" s="18">
        <v>130</v>
      </c>
      <c r="L128" s="47">
        <v>200</v>
      </c>
      <c r="M128" s="47">
        <v>200</v>
      </c>
      <c r="N128" s="47">
        <v>200</v>
      </c>
    </row>
    <row r="129" spans="1:14" s="41" customFormat="1" ht="168.75" hidden="1" customHeight="1" x14ac:dyDescent="0.25">
      <c r="A129" s="1" t="str">
        <f t="shared" si="4"/>
        <v>188</v>
      </c>
      <c r="B129" s="1" t="str">
        <f t="shared" si="5"/>
        <v>1 16</v>
      </c>
      <c r="C129" s="1" t="str">
        <f t="shared" si="6"/>
        <v>188 1 16</v>
      </c>
      <c r="D129" s="1"/>
      <c r="E129" s="1"/>
      <c r="F129" s="99" t="s">
        <v>386</v>
      </c>
      <c r="G129" s="100" t="s">
        <v>387</v>
      </c>
      <c r="H129" s="67" t="s">
        <v>75</v>
      </c>
      <c r="I129" s="60">
        <v>127569</v>
      </c>
      <c r="J129" s="61">
        <v>36356.032650000001</v>
      </c>
      <c r="K129" s="18">
        <v>100000</v>
      </c>
      <c r="L129" s="47">
        <v>120771</v>
      </c>
      <c r="M129" s="47">
        <v>120771</v>
      </c>
      <c r="N129" s="47">
        <v>120771</v>
      </c>
    </row>
    <row r="130" spans="1:14" s="41" customFormat="1" ht="131.25" hidden="1" customHeight="1" x14ac:dyDescent="0.25">
      <c r="A130" s="1" t="str">
        <f t="shared" si="4"/>
        <v>188</v>
      </c>
      <c r="B130" s="1" t="str">
        <f t="shared" si="5"/>
        <v>1 16</v>
      </c>
      <c r="C130" s="1" t="str">
        <f t="shared" si="6"/>
        <v>188 1 16</v>
      </c>
      <c r="D130" s="1"/>
      <c r="E130" s="1"/>
      <c r="F130" s="99" t="s">
        <v>757</v>
      </c>
      <c r="G130" s="100" t="s">
        <v>758</v>
      </c>
      <c r="H130" s="67" t="s">
        <v>75</v>
      </c>
      <c r="I130" s="60"/>
      <c r="J130" s="61">
        <v>3189.0258699999999</v>
      </c>
      <c r="K130" s="18">
        <v>3979</v>
      </c>
      <c r="L130" s="47">
        <v>1950</v>
      </c>
      <c r="M130" s="47">
        <v>1950</v>
      </c>
      <c r="N130" s="47">
        <v>1950</v>
      </c>
    </row>
    <row r="131" spans="1:14" s="41" customFormat="1" ht="75" hidden="1" customHeight="1" x14ac:dyDescent="0.25">
      <c r="A131" s="1" t="str">
        <f t="shared" si="4"/>
        <v>188</v>
      </c>
      <c r="B131" s="1" t="str">
        <f t="shared" si="5"/>
        <v>1 16</v>
      </c>
      <c r="C131" s="1" t="str">
        <f t="shared" si="6"/>
        <v>188 1 16</v>
      </c>
      <c r="D131" s="1"/>
      <c r="E131" s="1"/>
      <c r="F131" s="99" t="s">
        <v>759</v>
      </c>
      <c r="G131" s="100" t="s">
        <v>736</v>
      </c>
      <c r="H131" s="67" t="s">
        <v>75</v>
      </c>
      <c r="I131" s="60"/>
      <c r="J131" s="61">
        <v>16.25</v>
      </c>
      <c r="K131" s="18">
        <v>21</v>
      </c>
      <c r="L131" s="47"/>
      <c r="M131" s="47"/>
      <c r="N131" s="47"/>
    </row>
    <row r="132" spans="1:14" s="41" customFormat="1" ht="75" hidden="1" customHeight="1" x14ac:dyDescent="0.25">
      <c r="A132" s="1" t="str">
        <f t="shared" si="4"/>
        <v>188</v>
      </c>
      <c r="B132" s="1" t="str">
        <f t="shared" si="5"/>
        <v>1 16</v>
      </c>
      <c r="C132" s="1" t="str">
        <f t="shared" si="6"/>
        <v>188 1 16</v>
      </c>
      <c r="D132" s="1"/>
      <c r="E132" s="1"/>
      <c r="F132" s="99" t="s">
        <v>760</v>
      </c>
      <c r="G132" s="100" t="s">
        <v>756</v>
      </c>
      <c r="H132" s="67" t="s">
        <v>75</v>
      </c>
      <c r="I132" s="60"/>
      <c r="J132" s="61">
        <v>35706.283380000001</v>
      </c>
      <c r="K132" s="18">
        <v>3798</v>
      </c>
      <c r="L132" s="47"/>
      <c r="M132" s="47"/>
      <c r="N132" s="47"/>
    </row>
    <row r="133" spans="1:14" s="41" customFormat="1" ht="112.5" hidden="1" customHeight="1" x14ac:dyDescent="0.25">
      <c r="A133" s="1" t="str">
        <f t="shared" si="4"/>
        <v>318</v>
      </c>
      <c r="B133" s="1" t="str">
        <f t="shared" si="5"/>
        <v>1 08</v>
      </c>
      <c r="C133" s="1" t="str">
        <f t="shared" si="6"/>
        <v>318 1 08</v>
      </c>
      <c r="D133" s="1"/>
      <c r="E133" s="1"/>
      <c r="F133" s="99" t="s">
        <v>239</v>
      </c>
      <c r="G133" s="100" t="s">
        <v>82</v>
      </c>
      <c r="H133" s="67" t="s">
        <v>83</v>
      </c>
      <c r="I133" s="60"/>
      <c r="J133" s="61">
        <v>1.6</v>
      </c>
      <c r="K133" s="18"/>
      <c r="L133" s="47"/>
      <c r="M133" s="47"/>
      <c r="N133" s="47"/>
    </row>
    <row r="134" spans="1:14" ht="75" hidden="1" customHeight="1" x14ac:dyDescent="0.25">
      <c r="A134" s="1" t="str">
        <f t="shared" si="4"/>
        <v>318</v>
      </c>
      <c r="B134" s="1" t="str">
        <f t="shared" si="5"/>
        <v>1 08</v>
      </c>
      <c r="C134" s="1" t="str">
        <f t="shared" si="6"/>
        <v>318 1 08</v>
      </c>
      <c r="F134" s="99" t="s">
        <v>394</v>
      </c>
      <c r="G134" s="100" t="s">
        <v>395</v>
      </c>
      <c r="H134" s="67" t="s">
        <v>83</v>
      </c>
      <c r="I134" s="60">
        <v>60</v>
      </c>
      <c r="J134" s="61">
        <v>44</v>
      </c>
      <c r="K134" s="18">
        <v>61</v>
      </c>
      <c r="L134" s="47">
        <v>60</v>
      </c>
      <c r="M134" s="47">
        <v>60</v>
      </c>
      <c r="N134" s="47">
        <v>60</v>
      </c>
    </row>
    <row r="135" spans="1:14" ht="93.75" hidden="1" customHeight="1" x14ac:dyDescent="0.25">
      <c r="A135" s="1" t="str">
        <f t="shared" si="4"/>
        <v>318</v>
      </c>
      <c r="B135" s="1" t="str">
        <f t="shared" si="5"/>
        <v>1 08</v>
      </c>
      <c r="C135" s="1" t="str">
        <f t="shared" si="6"/>
        <v>318 1 08</v>
      </c>
      <c r="F135" s="99" t="s">
        <v>240</v>
      </c>
      <c r="G135" s="100" t="s">
        <v>84</v>
      </c>
      <c r="H135" s="67" t="s">
        <v>83</v>
      </c>
      <c r="I135" s="60">
        <v>4</v>
      </c>
      <c r="J135" s="61"/>
      <c r="K135" s="18">
        <v>4</v>
      </c>
      <c r="L135" s="47">
        <v>4</v>
      </c>
      <c r="M135" s="47">
        <v>4</v>
      </c>
      <c r="N135" s="47">
        <v>4</v>
      </c>
    </row>
    <row r="136" spans="1:14" ht="112.5" hidden="1" customHeight="1" x14ac:dyDescent="0.25">
      <c r="A136" s="1" t="str">
        <f t="shared" si="4"/>
        <v>321</v>
      </c>
      <c r="B136" s="1" t="str">
        <f t="shared" si="5"/>
        <v>1 08</v>
      </c>
      <c r="C136" s="1" t="str">
        <f t="shared" si="6"/>
        <v>321 1 08</v>
      </c>
      <c r="F136" s="99" t="s">
        <v>241</v>
      </c>
      <c r="G136" s="100" t="s">
        <v>85</v>
      </c>
      <c r="H136" s="67" t="s">
        <v>86</v>
      </c>
      <c r="I136" s="60">
        <v>18095</v>
      </c>
      <c r="J136" s="61">
        <v>11843.880929999999</v>
      </c>
      <c r="K136" s="18">
        <v>12500</v>
      </c>
      <c r="L136" s="47">
        <v>19622</v>
      </c>
      <c r="M136" s="47">
        <v>19336</v>
      </c>
      <c r="N136" s="47">
        <v>20014</v>
      </c>
    </row>
    <row r="137" spans="1:14" s="41" customFormat="1" ht="112.5" hidden="1" customHeight="1" x14ac:dyDescent="0.25">
      <c r="A137" s="1" t="str">
        <f t="shared" si="4"/>
        <v>321</v>
      </c>
      <c r="B137" s="1" t="str">
        <f t="shared" si="5"/>
        <v>1 13</v>
      </c>
      <c r="C137" s="1" t="str">
        <f t="shared" si="6"/>
        <v>321 1 13</v>
      </c>
      <c r="D137" s="1"/>
      <c r="E137" s="1"/>
      <c r="F137" s="99" t="s">
        <v>242</v>
      </c>
      <c r="G137" s="100" t="s">
        <v>401</v>
      </c>
      <c r="H137" s="67" t="s">
        <v>86</v>
      </c>
      <c r="I137" s="60">
        <v>179</v>
      </c>
      <c r="J137" s="61">
        <v>66.040000000000006</v>
      </c>
      <c r="K137" s="18">
        <v>75</v>
      </c>
      <c r="L137" s="47">
        <v>72</v>
      </c>
      <c r="M137" s="47">
        <v>74</v>
      </c>
      <c r="N137" s="47">
        <v>76</v>
      </c>
    </row>
    <row r="138" spans="1:14" s="41" customFormat="1" ht="112.5" hidden="1" customHeight="1" x14ac:dyDescent="0.25">
      <c r="A138" s="1" t="str">
        <f t="shared" si="4"/>
        <v>415</v>
      </c>
      <c r="B138" s="1" t="str">
        <f t="shared" si="5"/>
        <v>1 16</v>
      </c>
      <c r="C138" s="1" t="str">
        <f t="shared" si="6"/>
        <v>415 1 16</v>
      </c>
      <c r="D138" s="1"/>
      <c r="E138" s="1"/>
      <c r="F138" s="99" t="s">
        <v>761</v>
      </c>
      <c r="G138" s="100" t="s">
        <v>736</v>
      </c>
      <c r="H138" s="67" t="s">
        <v>87</v>
      </c>
      <c r="I138" s="60"/>
      <c r="J138" s="61">
        <v>23</v>
      </c>
      <c r="K138" s="18">
        <v>23</v>
      </c>
      <c r="L138" s="47"/>
      <c r="M138" s="47"/>
      <c r="N138" s="47"/>
    </row>
    <row r="139" spans="1:14" s="41" customFormat="1" ht="75" hidden="1" customHeight="1" x14ac:dyDescent="0.25">
      <c r="A139" s="1" t="str">
        <f t="shared" si="4"/>
        <v>498</v>
      </c>
      <c r="B139" s="1" t="str">
        <f t="shared" si="5"/>
        <v>1 16</v>
      </c>
      <c r="C139" s="1" t="str">
        <f t="shared" si="6"/>
        <v>498 1 16</v>
      </c>
      <c r="D139" s="1"/>
      <c r="E139" s="1"/>
      <c r="F139" s="99" t="s">
        <v>762</v>
      </c>
      <c r="G139" s="100" t="s">
        <v>736</v>
      </c>
      <c r="H139" s="67" t="s">
        <v>370</v>
      </c>
      <c r="I139" s="60"/>
      <c r="J139" s="61">
        <v>3</v>
      </c>
      <c r="K139" s="18">
        <v>3</v>
      </c>
      <c r="L139" s="47"/>
      <c r="M139" s="47"/>
      <c r="N139" s="47"/>
    </row>
    <row r="140" spans="1:14" ht="93.75" hidden="1" customHeight="1" x14ac:dyDescent="0.25">
      <c r="A140" s="1" t="str">
        <f t="shared" si="4"/>
        <v>498</v>
      </c>
      <c r="B140" s="1" t="str">
        <f t="shared" si="5"/>
        <v>1 16</v>
      </c>
      <c r="C140" s="1" t="str">
        <f t="shared" si="6"/>
        <v>498 1 16</v>
      </c>
      <c r="F140" s="99" t="s">
        <v>763</v>
      </c>
      <c r="G140" s="100" t="s">
        <v>721</v>
      </c>
      <c r="H140" s="67" t="s">
        <v>370</v>
      </c>
      <c r="I140" s="60"/>
      <c r="J140" s="61">
        <v>1.5</v>
      </c>
      <c r="K140" s="18">
        <v>2</v>
      </c>
      <c r="L140" s="47"/>
      <c r="M140" s="47"/>
      <c r="N140" s="47"/>
    </row>
    <row r="141" spans="1:14" s="41" customFormat="1" ht="56.25" hidden="1" customHeight="1" x14ac:dyDescent="0.25">
      <c r="A141" s="1" t="str">
        <f t="shared" si="4"/>
        <v>829</v>
      </c>
      <c r="B141" s="1" t="str">
        <f t="shared" si="5"/>
        <v>1 16</v>
      </c>
      <c r="C141" s="1" t="str">
        <f t="shared" si="6"/>
        <v>829 1 16</v>
      </c>
      <c r="D141" s="1"/>
      <c r="E141" s="1"/>
      <c r="F141" s="99" t="s">
        <v>371</v>
      </c>
      <c r="G141" s="100" t="s">
        <v>372</v>
      </c>
      <c r="H141" s="67" t="s">
        <v>90</v>
      </c>
      <c r="I141" s="60">
        <v>150</v>
      </c>
      <c r="J141" s="61">
        <v>61.667659999999998</v>
      </c>
      <c r="K141" s="18">
        <v>120</v>
      </c>
      <c r="L141" s="47">
        <v>100</v>
      </c>
      <c r="M141" s="47">
        <v>100</v>
      </c>
      <c r="N141" s="47">
        <v>100</v>
      </c>
    </row>
    <row r="142" spans="1:14" s="40" customFormat="1" ht="37.5" hidden="1" customHeight="1" x14ac:dyDescent="0.25">
      <c r="A142" s="1" t="str">
        <f t="shared" si="4"/>
        <v>829</v>
      </c>
      <c r="B142" s="1" t="str">
        <f t="shared" si="5"/>
        <v>1 16</v>
      </c>
      <c r="C142" s="1" t="str">
        <f t="shared" si="6"/>
        <v>829 1 16</v>
      </c>
      <c r="D142" s="1"/>
      <c r="E142" s="1"/>
      <c r="F142" s="99" t="s">
        <v>764</v>
      </c>
      <c r="G142" s="100" t="s">
        <v>736</v>
      </c>
      <c r="H142" s="67" t="s">
        <v>90</v>
      </c>
      <c r="I142" s="60"/>
      <c r="J142" s="61">
        <v>29.750150000000001</v>
      </c>
      <c r="K142" s="18">
        <v>30</v>
      </c>
      <c r="L142" s="47"/>
      <c r="M142" s="47"/>
      <c r="N142" s="47"/>
    </row>
    <row r="143" spans="1:14" ht="93.75" hidden="1" customHeight="1" x14ac:dyDescent="0.25">
      <c r="A143" s="1" t="str">
        <f t="shared" si="4"/>
        <v>862</v>
      </c>
      <c r="B143" s="1" t="str">
        <f t="shared" si="5"/>
        <v>1 08</v>
      </c>
      <c r="C143" s="1" t="str">
        <f t="shared" si="6"/>
        <v>862 1 08</v>
      </c>
      <c r="F143" s="99" t="s">
        <v>243</v>
      </c>
      <c r="G143" s="100" t="s">
        <v>93</v>
      </c>
      <c r="H143" s="67" t="s">
        <v>92</v>
      </c>
      <c r="I143" s="60">
        <v>4680</v>
      </c>
      <c r="J143" s="61">
        <v>1460</v>
      </c>
      <c r="K143" s="18">
        <v>1600</v>
      </c>
      <c r="L143" s="47">
        <v>3770</v>
      </c>
      <c r="M143" s="47">
        <v>3770</v>
      </c>
      <c r="N143" s="47">
        <v>4745</v>
      </c>
    </row>
    <row r="144" spans="1:14" ht="93.75" hidden="1" customHeight="1" x14ac:dyDescent="0.25">
      <c r="A144" s="1" t="str">
        <f t="shared" si="4"/>
        <v>862</v>
      </c>
      <c r="B144" s="1" t="str">
        <f t="shared" si="5"/>
        <v>1 16</v>
      </c>
      <c r="C144" s="1" t="str">
        <f t="shared" si="6"/>
        <v>862 1 16</v>
      </c>
      <c r="F144" s="99" t="s">
        <v>373</v>
      </c>
      <c r="G144" s="100" t="s">
        <v>369</v>
      </c>
      <c r="H144" s="67" t="s">
        <v>92</v>
      </c>
      <c r="I144" s="60"/>
      <c r="J144" s="61">
        <v>213</v>
      </c>
      <c r="K144" s="18">
        <v>307</v>
      </c>
      <c r="L144" s="47"/>
      <c r="M144" s="47"/>
      <c r="N144" s="47"/>
    </row>
    <row r="145" spans="1:14" ht="75" hidden="1" customHeight="1" x14ac:dyDescent="0.25">
      <c r="A145" s="1" t="str">
        <f t="shared" si="4"/>
        <v>862</v>
      </c>
      <c r="B145" s="1" t="str">
        <f t="shared" si="5"/>
        <v>1 16</v>
      </c>
      <c r="C145" s="1" t="str">
        <f t="shared" si="6"/>
        <v>862 1 16</v>
      </c>
      <c r="F145" s="99" t="s">
        <v>765</v>
      </c>
      <c r="G145" s="100" t="s">
        <v>736</v>
      </c>
      <c r="H145" s="67" t="s">
        <v>92</v>
      </c>
      <c r="I145" s="60"/>
      <c r="J145" s="61">
        <v>278</v>
      </c>
      <c r="K145" s="18">
        <v>278</v>
      </c>
      <c r="L145" s="47"/>
      <c r="M145" s="47"/>
      <c r="N145" s="47"/>
    </row>
    <row r="146" spans="1:14" ht="75" hidden="1" customHeight="1" x14ac:dyDescent="0.25">
      <c r="A146" s="1" t="str">
        <f t="shared" ref="A146:A204" si="7">LEFT(C146,3)</f>
        <v>862</v>
      </c>
      <c r="B146" s="1" t="str">
        <f t="shared" ref="B146:B204" si="8">RIGHT(C146,4)</f>
        <v>1 17</v>
      </c>
      <c r="C146" s="1" t="str">
        <f t="shared" ref="C146:C177" si="9">LEFT(F146,8)</f>
        <v>862 1 17</v>
      </c>
      <c r="F146" s="99" t="s">
        <v>766</v>
      </c>
      <c r="G146" s="100" t="s">
        <v>630</v>
      </c>
      <c r="H146" s="67" t="s">
        <v>92</v>
      </c>
      <c r="I146" s="60"/>
      <c r="J146" s="61">
        <v>20</v>
      </c>
      <c r="K146" s="18"/>
      <c r="L146" s="47"/>
      <c r="M146" s="47"/>
      <c r="N146" s="47"/>
    </row>
    <row r="147" spans="1:14" ht="93.75" hidden="1" customHeight="1" x14ac:dyDescent="0.25">
      <c r="A147" s="1" t="str">
        <f t="shared" si="7"/>
        <v>863</v>
      </c>
      <c r="B147" s="1" t="str">
        <f t="shared" si="8"/>
        <v>1 08</v>
      </c>
      <c r="C147" s="1" t="str">
        <f t="shared" si="9"/>
        <v>863 1 08</v>
      </c>
      <c r="F147" s="63" t="s">
        <v>244</v>
      </c>
      <c r="G147" s="101" t="s">
        <v>98</v>
      </c>
      <c r="H147" s="67" t="s">
        <v>99</v>
      </c>
      <c r="I147" s="60">
        <v>134</v>
      </c>
      <c r="J147" s="61">
        <v>120</v>
      </c>
      <c r="K147" s="18">
        <v>135</v>
      </c>
      <c r="L147" s="47">
        <v>90</v>
      </c>
      <c r="M147" s="47">
        <v>90</v>
      </c>
      <c r="N147" s="47">
        <v>120</v>
      </c>
    </row>
    <row r="148" spans="1:14" ht="112.5" hidden="1" customHeight="1" x14ac:dyDescent="0.25">
      <c r="A148" s="1" t="str">
        <f t="shared" si="7"/>
        <v>863</v>
      </c>
      <c r="B148" s="1" t="str">
        <f t="shared" si="8"/>
        <v>1 16</v>
      </c>
      <c r="C148" s="1" t="str">
        <f t="shared" si="9"/>
        <v>863 1 16</v>
      </c>
      <c r="F148" s="63" t="s">
        <v>374</v>
      </c>
      <c r="G148" s="101" t="s">
        <v>369</v>
      </c>
      <c r="H148" s="67" t="s">
        <v>99</v>
      </c>
      <c r="I148" s="60">
        <v>1484</v>
      </c>
      <c r="J148" s="61">
        <v>393.38810000000001</v>
      </c>
      <c r="K148" s="18">
        <v>1000</v>
      </c>
      <c r="L148" s="47">
        <v>1380</v>
      </c>
      <c r="M148" s="47">
        <v>1400</v>
      </c>
      <c r="N148" s="47">
        <v>1410</v>
      </c>
    </row>
    <row r="149" spans="1:14" s="41" customFormat="1" ht="56.25" hidden="1" customHeight="1" x14ac:dyDescent="0.25">
      <c r="A149" s="1" t="str">
        <f t="shared" si="7"/>
        <v>877</v>
      </c>
      <c r="B149" s="1" t="str">
        <f t="shared" si="8"/>
        <v>1 16</v>
      </c>
      <c r="C149" s="1" t="str">
        <f t="shared" si="9"/>
        <v>877 1 16</v>
      </c>
      <c r="D149" s="1"/>
      <c r="E149" s="1"/>
      <c r="F149" s="63" t="s">
        <v>767</v>
      </c>
      <c r="G149" s="101" t="s">
        <v>369</v>
      </c>
      <c r="H149" s="67" t="s">
        <v>768</v>
      </c>
      <c r="I149" s="60"/>
      <c r="J149" s="61">
        <v>10.204230000000001</v>
      </c>
      <c r="K149" s="18">
        <v>7</v>
      </c>
      <c r="L149" s="47">
        <v>0</v>
      </c>
      <c r="M149" s="47">
        <v>0</v>
      </c>
      <c r="N149" s="47">
        <v>0</v>
      </c>
    </row>
    <row r="150" spans="1:14" ht="56.25" hidden="1" customHeight="1" x14ac:dyDescent="0.25">
      <c r="A150" s="1" t="str">
        <f t="shared" si="7"/>
        <v>877</v>
      </c>
      <c r="B150" s="1" t="str">
        <f t="shared" si="8"/>
        <v>1 17</v>
      </c>
      <c r="C150" s="1" t="str">
        <f t="shared" si="9"/>
        <v>877 1 17</v>
      </c>
      <c r="F150" s="63" t="s">
        <v>769</v>
      </c>
      <c r="G150" s="101" t="s">
        <v>630</v>
      </c>
      <c r="H150" s="67" t="s">
        <v>768</v>
      </c>
      <c r="I150" s="60"/>
      <c r="J150" s="61">
        <v>1</v>
      </c>
      <c r="K150" s="18"/>
      <c r="L150" s="47"/>
      <c r="M150" s="47"/>
      <c r="N150" s="47"/>
    </row>
    <row r="151" spans="1:14" ht="75" hidden="1" customHeight="1" x14ac:dyDescent="0.25">
      <c r="A151" s="1" t="str">
        <f t="shared" si="7"/>
        <v>902</v>
      </c>
      <c r="B151" s="1" t="str">
        <f t="shared" si="8"/>
        <v>1 13</v>
      </c>
      <c r="C151" s="1" t="str">
        <f t="shared" si="9"/>
        <v>902 1 13</v>
      </c>
      <c r="F151" s="63" t="s">
        <v>245</v>
      </c>
      <c r="G151" s="101" t="s">
        <v>88</v>
      </c>
      <c r="H151" s="67" t="s">
        <v>100</v>
      </c>
      <c r="I151" s="60">
        <v>682</v>
      </c>
      <c r="J151" s="61">
        <v>432.23464000000001</v>
      </c>
      <c r="K151" s="18">
        <v>667</v>
      </c>
      <c r="L151" s="47">
        <v>682</v>
      </c>
      <c r="M151" s="47">
        <v>682</v>
      </c>
      <c r="N151" s="47">
        <v>682</v>
      </c>
    </row>
    <row r="152" spans="1:14" s="41" customFormat="1" ht="56.25" hidden="1" customHeight="1" x14ac:dyDescent="0.25">
      <c r="A152" s="1" t="str">
        <f t="shared" si="7"/>
        <v>903</v>
      </c>
      <c r="B152" s="1" t="str">
        <f t="shared" si="8"/>
        <v>1 14</v>
      </c>
      <c r="C152" s="1" t="str">
        <f t="shared" si="9"/>
        <v>903 1 14</v>
      </c>
      <c r="D152" s="1"/>
      <c r="E152" s="1"/>
      <c r="F152" s="99" t="s">
        <v>770</v>
      </c>
      <c r="G152" s="100" t="s">
        <v>613</v>
      </c>
      <c r="H152" s="67" t="s">
        <v>771</v>
      </c>
      <c r="I152" s="60">
        <v>11662</v>
      </c>
      <c r="J152" s="61">
        <v>11662</v>
      </c>
      <c r="K152" s="18">
        <v>11662</v>
      </c>
      <c r="L152" s="47"/>
      <c r="M152" s="47"/>
      <c r="N152" s="47"/>
    </row>
    <row r="153" spans="1:14" ht="56.25" hidden="1" customHeight="1" x14ac:dyDescent="0.25">
      <c r="A153" s="1" t="str">
        <f t="shared" si="7"/>
        <v>906</v>
      </c>
      <c r="B153" s="1" t="str">
        <f t="shared" si="8"/>
        <v>1 14</v>
      </c>
      <c r="C153" s="1" t="str">
        <f t="shared" si="9"/>
        <v>906 1 14</v>
      </c>
      <c r="F153" s="99" t="s">
        <v>772</v>
      </c>
      <c r="G153" s="100" t="s">
        <v>118</v>
      </c>
      <c r="H153" s="67" t="s">
        <v>101</v>
      </c>
      <c r="I153" s="60"/>
      <c r="J153" s="61">
        <v>32.131999999999998</v>
      </c>
      <c r="K153" s="18">
        <v>32</v>
      </c>
      <c r="L153" s="47"/>
      <c r="M153" s="47"/>
      <c r="N153" s="47"/>
    </row>
    <row r="154" spans="1:14" ht="75" hidden="1" customHeight="1" x14ac:dyDescent="0.25">
      <c r="A154" s="1" t="str">
        <f t="shared" si="7"/>
        <v>906</v>
      </c>
      <c r="B154" s="1" t="str">
        <f t="shared" si="8"/>
        <v>1 16</v>
      </c>
      <c r="C154" s="1" t="str">
        <f t="shared" si="9"/>
        <v>906 1 16</v>
      </c>
      <c r="F154" s="99" t="s">
        <v>773</v>
      </c>
      <c r="G154" s="100" t="s">
        <v>624</v>
      </c>
      <c r="H154" s="67" t="s">
        <v>101</v>
      </c>
      <c r="I154" s="60">
        <v>75</v>
      </c>
      <c r="J154" s="61"/>
      <c r="K154" s="18"/>
      <c r="L154" s="47"/>
      <c r="M154" s="47"/>
      <c r="N154" s="47"/>
    </row>
    <row r="155" spans="1:14" s="40" customFormat="1" ht="37.5" hidden="1" customHeight="1" x14ac:dyDescent="0.25">
      <c r="A155" s="1" t="str">
        <f t="shared" si="7"/>
        <v>906</v>
      </c>
      <c r="B155" s="1" t="str">
        <f t="shared" si="8"/>
        <v>1 16</v>
      </c>
      <c r="C155" s="1" t="str">
        <f t="shared" si="9"/>
        <v>906 1 16</v>
      </c>
      <c r="D155" s="1"/>
      <c r="E155" s="1"/>
      <c r="F155" s="63" t="s">
        <v>774</v>
      </c>
      <c r="G155" s="101" t="s">
        <v>775</v>
      </c>
      <c r="H155" s="67" t="s">
        <v>101</v>
      </c>
      <c r="I155" s="60"/>
      <c r="J155" s="61">
        <v>10</v>
      </c>
      <c r="K155" s="18">
        <v>45</v>
      </c>
      <c r="L155" s="47"/>
      <c r="M155" s="47"/>
      <c r="N155" s="47"/>
    </row>
    <row r="156" spans="1:14" ht="37.5" hidden="1" customHeight="1" x14ac:dyDescent="0.25">
      <c r="A156" s="1" t="str">
        <f t="shared" si="7"/>
        <v>906</v>
      </c>
      <c r="B156" s="1" t="str">
        <f t="shared" si="8"/>
        <v>1 16</v>
      </c>
      <c r="C156" s="1" t="str">
        <f t="shared" si="9"/>
        <v>906 1 16</v>
      </c>
      <c r="F156" s="63" t="s">
        <v>776</v>
      </c>
      <c r="G156" s="101" t="s">
        <v>629</v>
      </c>
      <c r="H156" s="67" t="s">
        <v>101</v>
      </c>
      <c r="I156" s="60"/>
      <c r="J156" s="61">
        <v>30.44774</v>
      </c>
      <c r="K156" s="18">
        <v>30</v>
      </c>
      <c r="L156" s="47">
        <v>20</v>
      </c>
      <c r="M156" s="47">
        <v>16</v>
      </c>
      <c r="N156" s="47">
        <v>8</v>
      </c>
    </row>
    <row r="157" spans="1:14" ht="56.25" hidden="1" customHeight="1" x14ac:dyDescent="0.25">
      <c r="A157" s="1" t="str">
        <f t="shared" si="7"/>
        <v>906</v>
      </c>
      <c r="B157" s="1" t="str">
        <f t="shared" si="8"/>
        <v>1 16</v>
      </c>
      <c r="C157" s="1" t="str">
        <f t="shared" si="9"/>
        <v>906 1 16</v>
      </c>
      <c r="F157" s="63" t="s">
        <v>777</v>
      </c>
      <c r="G157" s="101" t="s">
        <v>778</v>
      </c>
      <c r="H157" s="67" t="s">
        <v>101</v>
      </c>
      <c r="I157" s="60"/>
      <c r="J157" s="61"/>
      <c r="K157" s="18"/>
      <c r="L157" s="47">
        <v>20</v>
      </c>
      <c r="M157" s="47">
        <v>16</v>
      </c>
      <c r="N157" s="47">
        <v>8</v>
      </c>
    </row>
    <row r="158" spans="1:14" ht="131.25" hidden="1" customHeight="1" x14ac:dyDescent="0.25">
      <c r="A158" s="1" t="str">
        <f t="shared" si="7"/>
        <v>906</v>
      </c>
      <c r="B158" s="1" t="str">
        <f t="shared" si="8"/>
        <v>1 17</v>
      </c>
      <c r="C158" s="1" t="str">
        <f t="shared" si="9"/>
        <v>906 1 17</v>
      </c>
      <c r="F158" s="63" t="s">
        <v>246</v>
      </c>
      <c r="G158" s="101" t="s">
        <v>102</v>
      </c>
      <c r="H158" s="67" t="s">
        <v>101</v>
      </c>
      <c r="I158" s="60"/>
      <c r="J158" s="61"/>
      <c r="K158" s="18"/>
      <c r="L158" s="47"/>
      <c r="M158" s="47"/>
      <c r="N158" s="47"/>
    </row>
    <row r="159" spans="1:14" ht="18.75" hidden="1" customHeight="1" x14ac:dyDescent="0.25">
      <c r="A159" s="1" t="str">
        <f t="shared" si="7"/>
        <v>911</v>
      </c>
      <c r="B159" s="1" t="str">
        <f t="shared" si="8"/>
        <v>1 08</v>
      </c>
      <c r="C159" s="1" t="str">
        <f t="shared" si="9"/>
        <v>911 1 08</v>
      </c>
      <c r="F159" s="63" t="s">
        <v>247</v>
      </c>
      <c r="G159" s="101" t="s">
        <v>103</v>
      </c>
      <c r="H159" s="67" t="s">
        <v>104</v>
      </c>
      <c r="I159" s="60">
        <v>320</v>
      </c>
      <c r="J159" s="61">
        <v>8</v>
      </c>
      <c r="K159" s="18">
        <v>16</v>
      </c>
      <c r="L159" s="47">
        <v>320</v>
      </c>
      <c r="M159" s="47">
        <v>320</v>
      </c>
      <c r="N159" s="47">
        <v>353</v>
      </c>
    </row>
    <row r="160" spans="1:14" s="41" customFormat="1" ht="93.75" hidden="1" customHeight="1" x14ac:dyDescent="0.25">
      <c r="A160" s="1" t="str">
        <f t="shared" si="7"/>
        <v>911</v>
      </c>
      <c r="B160" s="1" t="str">
        <f t="shared" si="8"/>
        <v>1 13</v>
      </c>
      <c r="C160" s="1" t="str">
        <f t="shared" si="9"/>
        <v>911 1 13</v>
      </c>
      <c r="D160" s="1"/>
      <c r="E160" s="1"/>
      <c r="F160" s="63" t="s">
        <v>248</v>
      </c>
      <c r="G160" s="101" t="s">
        <v>88</v>
      </c>
      <c r="H160" s="67" t="s">
        <v>104</v>
      </c>
      <c r="I160" s="60">
        <v>289</v>
      </c>
      <c r="J160" s="61">
        <v>175.77152000000001</v>
      </c>
      <c r="K160" s="18">
        <v>218</v>
      </c>
      <c r="L160" s="47">
        <v>289</v>
      </c>
      <c r="M160" s="47">
        <v>304</v>
      </c>
      <c r="N160" s="47">
        <v>320</v>
      </c>
    </row>
    <row r="161" spans="1:14" s="40" customFormat="1" ht="37.5" hidden="1" customHeight="1" x14ac:dyDescent="0.25">
      <c r="A161" s="1" t="str">
        <f t="shared" si="7"/>
        <v>911</v>
      </c>
      <c r="B161" s="1" t="str">
        <f t="shared" si="8"/>
        <v>1 16</v>
      </c>
      <c r="C161" s="1" t="str">
        <f t="shared" si="9"/>
        <v>911 1 16</v>
      </c>
      <c r="D161" s="1"/>
      <c r="E161" s="1"/>
      <c r="F161" s="63" t="s">
        <v>376</v>
      </c>
      <c r="G161" s="101" t="s">
        <v>377</v>
      </c>
      <c r="H161" s="67" t="s">
        <v>104</v>
      </c>
      <c r="I161" s="60">
        <v>1065</v>
      </c>
      <c r="J161" s="61"/>
      <c r="K161" s="18"/>
      <c r="L161" s="47">
        <v>1065</v>
      </c>
      <c r="M161" s="47">
        <v>1119</v>
      </c>
      <c r="N161" s="47">
        <v>1175</v>
      </c>
    </row>
    <row r="162" spans="1:14" ht="93.75" hidden="1" customHeight="1" x14ac:dyDescent="0.25">
      <c r="A162" s="1" t="str">
        <f t="shared" si="7"/>
        <v>912</v>
      </c>
      <c r="B162" s="1" t="str">
        <f t="shared" si="8"/>
        <v>1 08</v>
      </c>
      <c r="C162" s="1" t="str">
        <f t="shared" si="9"/>
        <v>912 1 08</v>
      </c>
      <c r="F162" s="63" t="s">
        <v>249</v>
      </c>
      <c r="G162" s="101" t="s">
        <v>93</v>
      </c>
      <c r="H162" s="67" t="s">
        <v>105</v>
      </c>
      <c r="I162" s="60">
        <v>144</v>
      </c>
      <c r="J162" s="61">
        <v>121.5</v>
      </c>
      <c r="K162" s="18">
        <v>125</v>
      </c>
      <c r="L162" s="47">
        <v>150</v>
      </c>
      <c r="M162" s="47">
        <v>150</v>
      </c>
      <c r="N162" s="47">
        <v>175</v>
      </c>
    </row>
    <row r="163" spans="1:14" ht="75" hidden="1" customHeight="1" x14ac:dyDescent="0.25">
      <c r="A163" s="1" t="str">
        <f t="shared" si="7"/>
        <v>912</v>
      </c>
      <c r="B163" s="1" t="str">
        <f t="shared" si="8"/>
        <v>1 12</v>
      </c>
      <c r="C163" s="1" t="str">
        <f t="shared" si="9"/>
        <v>912 1 12</v>
      </c>
      <c r="F163" s="63" t="s">
        <v>250</v>
      </c>
      <c r="G163" s="101" t="s">
        <v>106</v>
      </c>
      <c r="H163" s="67" t="s">
        <v>105</v>
      </c>
      <c r="I163" s="60">
        <v>1000</v>
      </c>
      <c r="J163" s="61">
        <v>966.74300000000005</v>
      </c>
      <c r="K163" s="18">
        <v>1100</v>
      </c>
      <c r="L163" s="47">
        <v>1000</v>
      </c>
      <c r="M163" s="47">
        <v>1000</v>
      </c>
      <c r="N163" s="47">
        <v>1000</v>
      </c>
    </row>
    <row r="164" spans="1:14" s="41" customFormat="1" ht="56.25" hidden="1" customHeight="1" x14ac:dyDescent="0.25">
      <c r="A164" s="1" t="str">
        <f t="shared" si="7"/>
        <v>912</v>
      </c>
      <c r="B164" s="1" t="str">
        <f t="shared" si="8"/>
        <v>1 12</v>
      </c>
      <c r="C164" s="1" t="str">
        <f t="shared" si="9"/>
        <v>912 1 12</v>
      </c>
      <c r="D164" s="1"/>
      <c r="E164" s="1"/>
      <c r="F164" s="63" t="s">
        <v>251</v>
      </c>
      <c r="G164" s="101" t="s">
        <v>107</v>
      </c>
      <c r="H164" s="67" t="s">
        <v>105</v>
      </c>
      <c r="I164" s="60">
        <v>300</v>
      </c>
      <c r="J164" s="61">
        <v>225</v>
      </c>
      <c r="K164" s="18">
        <v>300</v>
      </c>
      <c r="L164" s="47">
        <v>300</v>
      </c>
      <c r="M164" s="47">
        <v>300</v>
      </c>
      <c r="N164" s="47">
        <v>300</v>
      </c>
    </row>
    <row r="165" spans="1:14" ht="56.25" hidden="1" customHeight="1" x14ac:dyDescent="0.25">
      <c r="A165" s="1" t="str">
        <f t="shared" si="7"/>
        <v>912</v>
      </c>
      <c r="B165" s="1" t="str">
        <f t="shared" si="8"/>
        <v>1 12</v>
      </c>
      <c r="C165" s="1" t="str">
        <f t="shared" si="9"/>
        <v>912 1 12</v>
      </c>
      <c r="F165" s="63" t="s">
        <v>252</v>
      </c>
      <c r="G165" s="101" t="s">
        <v>108</v>
      </c>
      <c r="H165" s="67" t="s">
        <v>105</v>
      </c>
      <c r="I165" s="60">
        <v>26</v>
      </c>
      <c r="J165" s="61"/>
      <c r="K165" s="18"/>
      <c r="L165" s="47">
        <v>26</v>
      </c>
      <c r="M165" s="47">
        <v>91</v>
      </c>
      <c r="N165" s="47">
        <v>159</v>
      </c>
    </row>
    <row r="166" spans="1:14" ht="56.25" hidden="1" customHeight="1" x14ac:dyDescent="0.25">
      <c r="A166" s="1" t="str">
        <f t="shared" si="7"/>
        <v>912</v>
      </c>
      <c r="B166" s="1" t="str">
        <f t="shared" si="8"/>
        <v>1 12</v>
      </c>
      <c r="C166" s="1" t="str">
        <f t="shared" si="9"/>
        <v>912 1 12</v>
      </c>
      <c r="F166" s="63" t="s">
        <v>337</v>
      </c>
      <c r="G166" s="101" t="s">
        <v>341</v>
      </c>
      <c r="H166" s="67" t="s">
        <v>105</v>
      </c>
      <c r="I166" s="60">
        <v>3461</v>
      </c>
      <c r="J166" s="61">
        <v>391.99804999999998</v>
      </c>
      <c r="K166" s="18">
        <v>400</v>
      </c>
      <c r="L166" s="47">
        <v>400</v>
      </c>
      <c r="M166" s="47">
        <v>400</v>
      </c>
      <c r="N166" s="47">
        <v>400</v>
      </c>
    </row>
    <row r="167" spans="1:14" ht="37.5" hidden="1" customHeight="1" x14ac:dyDescent="0.25">
      <c r="A167" s="1" t="str">
        <f t="shared" si="7"/>
        <v>912</v>
      </c>
      <c r="B167" s="1" t="str">
        <f t="shared" si="8"/>
        <v>1 12</v>
      </c>
      <c r="C167" s="1" t="str">
        <f t="shared" si="9"/>
        <v>912 1 12</v>
      </c>
      <c r="F167" s="63" t="s">
        <v>338</v>
      </c>
      <c r="G167" s="101" t="s">
        <v>342</v>
      </c>
      <c r="H167" s="67" t="s">
        <v>105</v>
      </c>
      <c r="I167" s="60"/>
      <c r="J167" s="61">
        <v>1178.4546800000001</v>
      </c>
      <c r="K167" s="18">
        <v>1180</v>
      </c>
      <c r="L167" s="47"/>
      <c r="M167" s="47"/>
      <c r="N167" s="47"/>
    </row>
    <row r="168" spans="1:14" ht="56.25" hidden="1" customHeight="1" x14ac:dyDescent="0.25">
      <c r="A168" s="1" t="str">
        <f t="shared" si="7"/>
        <v>912</v>
      </c>
      <c r="B168" s="1" t="str">
        <f t="shared" si="8"/>
        <v>1 12</v>
      </c>
      <c r="C168" s="1" t="str">
        <f t="shared" si="9"/>
        <v>912 1 12</v>
      </c>
      <c r="F168" s="63" t="s">
        <v>339</v>
      </c>
      <c r="G168" s="101" t="s">
        <v>343</v>
      </c>
      <c r="H168" s="67" t="s">
        <v>105</v>
      </c>
      <c r="I168" s="60"/>
      <c r="J168" s="61">
        <v>3550.5295299999998</v>
      </c>
      <c r="K168" s="18">
        <v>3698</v>
      </c>
      <c r="L168" s="47">
        <v>3200</v>
      </c>
      <c r="M168" s="47">
        <v>3225</v>
      </c>
      <c r="N168" s="47">
        <v>3265</v>
      </c>
    </row>
    <row r="169" spans="1:14" ht="37.5" hidden="1" customHeight="1" x14ac:dyDescent="0.25">
      <c r="A169" s="1" t="str">
        <f t="shared" si="7"/>
        <v>912</v>
      </c>
      <c r="B169" s="1" t="str">
        <f t="shared" si="8"/>
        <v>1 13</v>
      </c>
      <c r="C169" s="1" t="str">
        <f t="shared" si="9"/>
        <v>912 1 13</v>
      </c>
      <c r="F169" s="63" t="s">
        <v>340</v>
      </c>
      <c r="G169" s="101" t="s">
        <v>344</v>
      </c>
      <c r="H169" s="67" t="s">
        <v>105</v>
      </c>
      <c r="I169" s="60"/>
      <c r="J169" s="61">
        <v>15</v>
      </c>
      <c r="K169" s="18">
        <v>15</v>
      </c>
      <c r="L169" s="47"/>
      <c r="M169" s="47"/>
      <c r="N169" s="47"/>
    </row>
    <row r="170" spans="1:14" ht="56.25" hidden="1" customHeight="1" x14ac:dyDescent="0.25">
      <c r="A170" s="1" t="str">
        <f t="shared" si="7"/>
        <v>912</v>
      </c>
      <c r="B170" s="1" t="str">
        <f t="shared" si="8"/>
        <v>1 13</v>
      </c>
      <c r="C170" s="1" t="str">
        <f t="shared" si="9"/>
        <v>912 1 13</v>
      </c>
      <c r="F170" s="63" t="s">
        <v>253</v>
      </c>
      <c r="G170" s="101" t="s">
        <v>88</v>
      </c>
      <c r="H170" s="67" t="s">
        <v>105</v>
      </c>
      <c r="I170" s="60">
        <v>193</v>
      </c>
      <c r="J170" s="61">
        <v>64.349999999999994</v>
      </c>
      <c r="K170" s="18">
        <v>129</v>
      </c>
      <c r="L170" s="47">
        <v>129</v>
      </c>
      <c r="M170" s="47">
        <v>129</v>
      </c>
      <c r="N170" s="47">
        <v>129</v>
      </c>
    </row>
    <row r="171" spans="1:14" s="40" customFormat="1" ht="93.75" hidden="1" customHeight="1" x14ac:dyDescent="0.25">
      <c r="A171" s="1" t="str">
        <f t="shared" si="7"/>
        <v>912</v>
      </c>
      <c r="B171" s="1" t="str">
        <f t="shared" si="8"/>
        <v>1 16</v>
      </c>
      <c r="C171" s="1" t="str">
        <f t="shared" si="9"/>
        <v>912 1 16</v>
      </c>
      <c r="D171" s="1"/>
      <c r="E171" s="1"/>
      <c r="F171" s="63" t="s">
        <v>779</v>
      </c>
      <c r="G171" s="101" t="s">
        <v>616</v>
      </c>
      <c r="H171" s="67" t="s">
        <v>105</v>
      </c>
      <c r="I171" s="60"/>
      <c r="J171" s="61">
        <v>24.23404</v>
      </c>
      <c r="K171" s="18">
        <v>24</v>
      </c>
      <c r="L171" s="47"/>
      <c r="M171" s="47"/>
      <c r="N171" s="47"/>
    </row>
    <row r="172" spans="1:14" s="40" customFormat="1" ht="37.5" hidden="1" customHeight="1" x14ac:dyDescent="0.25">
      <c r="A172" s="1" t="str">
        <f t="shared" si="7"/>
        <v>912</v>
      </c>
      <c r="B172" s="1" t="str">
        <f t="shared" si="8"/>
        <v>1 16</v>
      </c>
      <c r="C172" s="1" t="str">
        <f t="shared" si="9"/>
        <v>912 1 16</v>
      </c>
      <c r="D172" s="1"/>
      <c r="E172" s="1"/>
      <c r="F172" s="63" t="s">
        <v>780</v>
      </c>
      <c r="G172" s="101" t="s">
        <v>618</v>
      </c>
      <c r="H172" s="67" t="s">
        <v>105</v>
      </c>
      <c r="I172" s="60"/>
      <c r="J172" s="61">
        <v>875.36679000000004</v>
      </c>
      <c r="K172" s="18">
        <v>1025</v>
      </c>
      <c r="L172" s="47"/>
      <c r="M172" s="47"/>
      <c r="N172" s="47"/>
    </row>
    <row r="173" spans="1:14" ht="56.25" hidden="1" customHeight="1" x14ac:dyDescent="0.25">
      <c r="A173" s="1" t="str">
        <f t="shared" si="7"/>
        <v>912</v>
      </c>
      <c r="B173" s="1" t="str">
        <f t="shared" si="8"/>
        <v>1 16</v>
      </c>
      <c r="C173" s="1" t="str">
        <f t="shared" si="9"/>
        <v>912 1 16</v>
      </c>
      <c r="F173" s="63" t="s">
        <v>254</v>
      </c>
      <c r="G173" s="101" t="s">
        <v>97</v>
      </c>
      <c r="H173" s="67" t="s">
        <v>105</v>
      </c>
      <c r="I173" s="60"/>
      <c r="J173" s="61"/>
      <c r="K173" s="18"/>
      <c r="L173" s="47"/>
      <c r="M173" s="47"/>
      <c r="N173" s="47"/>
    </row>
    <row r="174" spans="1:14" ht="75" hidden="1" customHeight="1" x14ac:dyDescent="0.25">
      <c r="A174" s="1" t="str">
        <f t="shared" si="7"/>
        <v>912</v>
      </c>
      <c r="B174" s="1" t="str">
        <f t="shared" si="8"/>
        <v>1 16</v>
      </c>
      <c r="C174" s="1" t="str">
        <f t="shared" si="9"/>
        <v>912 1 16</v>
      </c>
      <c r="F174" s="63" t="s">
        <v>378</v>
      </c>
      <c r="G174" s="101" t="s">
        <v>369</v>
      </c>
      <c r="H174" s="67" t="s">
        <v>105</v>
      </c>
      <c r="I174" s="60">
        <v>550</v>
      </c>
      <c r="J174" s="61">
        <v>1512.5084099999999</v>
      </c>
      <c r="K174" s="18">
        <v>1773</v>
      </c>
      <c r="L174" s="47">
        <v>769</v>
      </c>
      <c r="M174" s="47">
        <v>800</v>
      </c>
      <c r="N174" s="47">
        <v>825</v>
      </c>
    </row>
    <row r="175" spans="1:14" ht="56.25" hidden="1" customHeight="1" x14ac:dyDescent="0.25">
      <c r="A175" s="1" t="str">
        <f t="shared" si="7"/>
        <v>912</v>
      </c>
      <c r="B175" s="1" t="str">
        <f t="shared" si="8"/>
        <v>1 16</v>
      </c>
      <c r="C175" s="1" t="str">
        <f t="shared" si="9"/>
        <v>912 1 16</v>
      </c>
      <c r="F175" s="63" t="s">
        <v>781</v>
      </c>
      <c r="G175" s="101" t="s">
        <v>736</v>
      </c>
      <c r="H175" s="67" t="s">
        <v>105</v>
      </c>
      <c r="I175" s="60"/>
      <c r="J175" s="61">
        <v>350.52051</v>
      </c>
      <c r="K175" s="18">
        <v>351</v>
      </c>
      <c r="L175" s="47"/>
      <c r="M175" s="47"/>
      <c r="N175" s="47"/>
    </row>
    <row r="176" spans="1:14" ht="75" hidden="1" customHeight="1" x14ac:dyDescent="0.25">
      <c r="A176" s="1" t="str">
        <f t="shared" si="7"/>
        <v>914</v>
      </c>
      <c r="B176" s="1" t="str">
        <f t="shared" si="8"/>
        <v>1 16</v>
      </c>
      <c r="C176" s="1" t="str">
        <f t="shared" si="9"/>
        <v>914 1 16</v>
      </c>
      <c r="F176" s="63" t="s">
        <v>379</v>
      </c>
      <c r="G176" s="101" t="s">
        <v>369</v>
      </c>
      <c r="H176" s="67" t="s">
        <v>109</v>
      </c>
      <c r="I176" s="60">
        <v>275</v>
      </c>
      <c r="J176" s="61">
        <v>7.3142300000000002</v>
      </c>
      <c r="K176" s="18">
        <v>7</v>
      </c>
      <c r="L176" s="47">
        <v>42</v>
      </c>
      <c r="M176" s="47">
        <v>54</v>
      </c>
      <c r="N176" s="47">
        <v>56</v>
      </c>
    </row>
    <row r="177" spans="1:14" s="40" customFormat="1" ht="37.5" hidden="1" customHeight="1" x14ac:dyDescent="0.25">
      <c r="A177" s="1" t="str">
        <f t="shared" si="7"/>
        <v>914</v>
      </c>
      <c r="B177" s="1" t="str">
        <f t="shared" si="8"/>
        <v>1 16</v>
      </c>
      <c r="C177" s="1" t="str">
        <f t="shared" si="9"/>
        <v>914 1 16</v>
      </c>
      <c r="D177" s="1"/>
      <c r="E177" s="1"/>
      <c r="F177" s="63" t="s">
        <v>782</v>
      </c>
      <c r="G177" s="101" t="s">
        <v>736</v>
      </c>
      <c r="H177" s="67" t="s">
        <v>109</v>
      </c>
      <c r="I177" s="60"/>
      <c r="J177" s="61">
        <v>50.01831</v>
      </c>
      <c r="K177" s="18">
        <v>50</v>
      </c>
      <c r="L177" s="47"/>
      <c r="M177" s="47"/>
      <c r="N177" s="47"/>
    </row>
    <row r="178" spans="1:14" ht="37.5" hidden="1" customHeight="1" x14ac:dyDescent="0.25">
      <c r="A178" s="1" t="str">
        <f t="shared" si="7"/>
        <v>914</v>
      </c>
      <c r="B178" s="1" t="str">
        <f t="shared" si="8"/>
        <v>1 17</v>
      </c>
      <c r="C178" s="1" t="str">
        <f t="shared" ref="C178:C204" si="10">LEFT(F178,8)</f>
        <v>914 1 17</v>
      </c>
      <c r="F178" s="63" t="s">
        <v>783</v>
      </c>
      <c r="G178" s="101" t="s">
        <v>630</v>
      </c>
      <c r="H178" s="67" t="s">
        <v>109</v>
      </c>
      <c r="I178" s="60"/>
      <c r="J178" s="61">
        <v>-7.6688799999999997</v>
      </c>
      <c r="K178" s="18"/>
      <c r="L178" s="47"/>
      <c r="M178" s="47"/>
      <c r="N178" s="47"/>
    </row>
    <row r="179" spans="1:14" s="41" customFormat="1" ht="37.5" hidden="1" customHeight="1" x14ac:dyDescent="0.25">
      <c r="A179" s="1" t="str">
        <f t="shared" si="7"/>
        <v>915</v>
      </c>
      <c r="B179" s="1" t="str">
        <f t="shared" si="8"/>
        <v>1 13</v>
      </c>
      <c r="C179" s="1" t="str">
        <f t="shared" si="10"/>
        <v>915 1 13</v>
      </c>
      <c r="D179" s="1"/>
      <c r="E179" s="1"/>
      <c r="F179" s="63" t="s">
        <v>784</v>
      </c>
      <c r="G179" s="101" t="s">
        <v>88</v>
      </c>
      <c r="H179" s="67" t="s">
        <v>402</v>
      </c>
      <c r="I179" s="60"/>
      <c r="J179" s="61">
        <v>47.645620000000001</v>
      </c>
      <c r="K179" s="18">
        <v>48</v>
      </c>
      <c r="L179" s="47"/>
      <c r="M179" s="47"/>
      <c r="N179" s="47"/>
    </row>
    <row r="180" spans="1:14" s="41" customFormat="1" ht="172.5" hidden="1" customHeight="1" x14ac:dyDescent="0.25">
      <c r="A180" s="1" t="str">
        <f t="shared" si="7"/>
        <v>918</v>
      </c>
      <c r="B180" s="1" t="str">
        <f t="shared" si="8"/>
        <v>1 08</v>
      </c>
      <c r="C180" s="1" t="str">
        <f t="shared" si="10"/>
        <v>918 1 08</v>
      </c>
      <c r="D180" s="1"/>
      <c r="E180" s="1"/>
      <c r="F180" s="63" t="s">
        <v>396</v>
      </c>
      <c r="G180" s="101" t="s">
        <v>397</v>
      </c>
      <c r="H180" s="67" t="s">
        <v>347</v>
      </c>
      <c r="I180" s="60">
        <v>1400</v>
      </c>
      <c r="J180" s="61">
        <v>1341.258</v>
      </c>
      <c r="K180" s="18">
        <v>1400</v>
      </c>
      <c r="L180" s="47">
        <v>1500</v>
      </c>
      <c r="M180" s="47">
        <v>1500</v>
      </c>
      <c r="N180" s="47">
        <v>1700</v>
      </c>
    </row>
    <row r="181" spans="1:14" ht="56.25" hidden="1" customHeight="1" x14ac:dyDescent="0.25">
      <c r="A181" s="1" t="str">
        <f t="shared" si="7"/>
        <v>918</v>
      </c>
      <c r="B181" s="1" t="str">
        <f t="shared" si="8"/>
        <v>1 08</v>
      </c>
      <c r="C181" s="1" t="str">
        <f t="shared" si="10"/>
        <v>918 1 08</v>
      </c>
      <c r="F181" s="63" t="s">
        <v>785</v>
      </c>
      <c r="G181" s="101" t="s">
        <v>398</v>
      </c>
      <c r="H181" s="67" t="s">
        <v>347</v>
      </c>
      <c r="I181" s="60">
        <v>3</v>
      </c>
      <c r="J181" s="61"/>
      <c r="K181" s="18">
        <v>3</v>
      </c>
      <c r="L181" s="47">
        <v>3</v>
      </c>
      <c r="M181" s="47">
        <v>3</v>
      </c>
      <c r="N181" s="47">
        <v>3</v>
      </c>
    </row>
    <row r="182" spans="1:14" ht="41.25" hidden="1" customHeight="1" x14ac:dyDescent="0.25">
      <c r="A182" s="1" t="str">
        <f t="shared" si="7"/>
        <v>918</v>
      </c>
      <c r="B182" s="1" t="str">
        <f t="shared" si="8"/>
        <v>1 15</v>
      </c>
      <c r="C182" s="1" t="str">
        <f t="shared" si="10"/>
        <v>918 1 15</v>
      </c>
      <c r="F182" s="63" t="s">
        <v>348</v>
      </c>
      <c r="G182" s="101" t="s">
        <v>96</v>
      </c>
      <c r="H182" s="67" t="s">
        <v>347</v>
      </c>
      <c r="I182" s="60">
        <v>720</v>
      </c>
      <c r="J182" s="61">
        <v>657.62824000000001</v>
      </c>
      <c r="K182" s="18">
        <v>720</v>
      </c>
      <c r="L182" s="47">
        <v>800</v>
      </c>
      <c r="M182" s="47">
        <v>840</v>
      </c>
      <c r="N182" s="47">
        <v>880</v>
      </c>
    </row>
    <row r="183" spans="1:14" s="40" customFormat="1" ht="37.5" hidden="1" customHeight="1" x14ac:dyDescent="0.25">
      <c r="A183" s="1" t="str">
        <f t="shared" si="7"/>
        <v>918</v>
      </c>
      <c r="B183" s="1" t="str">
        <f t="shared" si="8"/>
        <v>1 16</v>
      </c>
      <c r="C183" s="1" t="str">
        <f t="shared" si="10"/>
        <v>918 1 16</v>
      </c>
      <c r="D183" s="1"/>
      <c r="E183" s="1"/>
      <c r="F183" s="63" t="s">
        <v>380</v>
      </c>
      <c r="G183" s="101" t="s">
        <v>369</v>
      </c>
      <c r="H183" s="67" t="s">
        <v>347</v>
      </c>
      <c r="I183" s="60">
        <v>46</v>
      </c>
      <c r="J183" s="61"/>
      <c r="K183" s="18">
        <v>46</v>
      </c>
      <c r="L183" s="47">
        <v>60</v>
      </c>
      <c r="M183" s="47">
        <v>60</v>
      </c>
      <c r="N183" s="47">
        <v>60</v>
      </c>
    </row>
    <row r="184" spans="1:14" ht="56.25" hidden="1" customHeight="1" x14ac:dyDescent="0.25">
      <c r="A184" s="1" t="str">
        <f t="shared" si="7"/>
        <v>918</v>
      </c>
      <c r="B184" s="1" t="str">
        <f t="shared" si="8"/>
        <v>1 16</v>
      </c>
      <c r="C184" s="1" t="str">
        <f t="shared" si="10"/>
        <v>918 1 16</v>
      </c>
      <c r="F184" s="63" t="s">
        <v>786</v>
      </c>
      <c r="G184" s="101" t="s">
        <v>736</v>
      </c>
      <c r="H184" s="67" t="s">
        <v>347</v>
      </c>
      <c r="I184" s="60"/>
      <c r="J184" s="61">
        <v>0.3</v>
      </c>
      <c r="K184" s="18"/>
      <c r="L184" s="47"/>
      <c r="M184" s="47"/>
      <c r="N184" s="47"/>
    </row>
    <row r="185" spans="1:14" ht="36" hidden="1" customHeight="1" x14ac:dyDescent="0.25">
      <c r="A185" s="1" t="str">
        <f t="shared" si="7"/>
        <v>918</v>
      </c>
      <c r="B185" s="1" t="str">
        <f t="shared" si="8"/>
        <v>1 17</v>
      </c>
      <c r="C185" s="1" t="str">
        <f t="shared" si="10"/>
        <v>918 1 17</v>
      </c>
      <c r="F185" s="63" t="s">
        <v>787</v>
      </c>
      <c r="G185" s="101" t="s">
        <v>630</v>
      </c>
      <c r="H185" s="67" t="s">
        <v>347</v>
      </c>
      <c r="I185" s="60"/>
      <c r="J185" s="61">
        <v>-10</v>
      </c>
      <c r="K185" s="18"/>
      <c r="L185" s="47"/>
      <c r="M185" s="47"/>
      <c r="N185" s="47"/>
    </row>
    <row r="186" spans="1:14" ht="41.25" hidden="1" customHeight="1" x14ac:dyDescent="0.25">
      <c r="A186" s="1" t="str">
        <f t="shared" si="7"/>
        <v>920</v>
      </c>
      <c r="B186" s="1" t="str">
        <f t="shared" si="8"/>
        <v>1 11</v>
      </c>
      <c r="C186" s="1" t="str">
        <f t="shared" si="10"/>
        <v>920 1 11</v>
      </c>
      <c r="F186" s="63" t="s">
        <v>788</v>
      </c>
      <c r="G186" s="101" t="s">
        <v>612</v>
      </c>
      <c r="H186" s="67" t="s">
        <v>110</v>
      </c>
      <c r="I186" s="60"/>
      <c r="J186" s="61">
        <v>239.77923000000001</v>
      </c>
      <c r="K186" s="18">
        <v>246</v>
      </c>
      <c r="L186" s="47"/>
      <c r="M186" s="47"/>
      <c r="N186" s="47"/>
    </row>
    <row r="187" spans="1:14" ht="43.5" hidden="1" customHeight="1" x14ac:dyDescent="0.25">
      <c r="A187" s="1" t="str">
        <f t="shared" si="7"/>
        <v>920</v>
      </c>
      <c r="B187" s="1" t="str">
        <f t="shared" si="8"/>
        <v>1 13</v>
      </c>
      <c r="C187" s="1" t="str">
        <f t="shared" si="10"/>
        <v>920 1 13</v>
      </c>
      <c r="F187" s="63" t="s">
        <v>255</v>
      </c>
      <c r="G187" s="101" t="s">
        <v>89</v>
      </c>
      <c r="H187" s="67" t="s">
        <v>110</v>
      </c>
      <c r="I187" s="60">
        <v>26023</v>
      </c>
      <c r="J187" s="61">
        <v>27545.556209999999</v>
      </c>
      <c r="K187" s="18">
        <v>28000</v>
      </c>
      <c r="L187" s="47">
        <v>16000</v>
      </c>
      <c r="M187" s="47">
        <v>16000</v>
      </c>
      <c r="N187" s="47">
        <v>16000</v>
      </c>
    </row>
    <row r="188" spans="1:14" ht="37.5" hidden="1" customHeight="1" x14ac:dyDescent="0.25">
      <c r="A188" s="1" t="str">
        <f t="shared" si="7"/>
        <v>920</v>
      </c>
      <c r="B188" s="1" t="str">
        <f t="shared" si="8"/>
        <v>1 16</v>
      </c>
      <c r="C188" s="1" t="str">
        <f t="shared" si="10"/>
        <v>920 1 16</v>
      </c>
      <c r="F188" s="63" t="s">
        <v>381</v>
      </c>
      <c r="G188" s="101" t="s">
        <v>375</v>
      </c>
      <c r="H188" s="67" t="s">
        <v>110</v>
      </c>
      <c r="I188" s="60">
        <v>364</v>
      </c>
      <c r="J188" s="61"/>
      <c r="K188" s="18">
        <v>54</v>
      </c>
      <c r="L188" s="47">
        <v>300</v>
      </c>
      <c r="M188" s="47">
        <v>310</v>
      </c>
      <c r="N188" s="47">
        <v>320</v>
      </c>
    </row>
    <row r="189" spans="1:14" ht="56.25" hidden="1" customHeight="1" x14ac:dyDescent="0.25">
      <c r="A189" s="1" t="str">
        <f t="shared" si="7"/>
        <v>920</v>
      </c>
      <c r="B189" s="1" t="str">
        <f t="shared" si="8"/>
        <v>1 16</v>
      </c>
      <c r="C189" s="1" t="str">
        <f t="shared" si="10"/>
        <v>920 1 16</v>
      </c>
      <c r="F189" s="63" t="s">
        <v>789</v>
      </c>
      <c r="G189" s="101" t="s">
        <v>628</v>
      </c>
      <c r="H189" s="67" t="s">
        <v>110</v>
      </c>
      <c r="I189" s="60"/>
      <c r="J189" s="61">
        <v>96.554550000000006</v>
      </c>
      <c r="K189" s="18">
        <v>110</v>
      </c>
      <c r="L189" s="47"/>
      <c r="M189" s="47"/>
      <c r="N189" s="47"/>
    </row>
    <row r="190" spans="1:14" ht="75" hidden="1" customHeight="1" x14ac:dyDescent="0.25">
      <c r="A190" s="1" t="str">
        <f t="shared" si="7"/>
        <v>920</v>
      </c>
      <c r="B190" s="1" t="str">
        <f t="shared" si="8"/>
        <v>1 16</v>
      </c>
      <c r="C190" s="1" t="str">
        <f t="shared" si="10"/>
        <v>920 1 16</v>
      </c>
      <c r="F190" s="63" t="s">
        <v>382</v>
      </c>
      <c r="G190" s="101" t="s">
        <v>369</v>
      </c>
      <c r="H190" s="67" t="s">
        <v>110</v>
      </c>
      <c r="I190" s="60"/>
      <c r="J190" s="61">
        <v>2.521E-2</v>
      </c>
      <c r="K190" s="18"/>
      <c r="L190" s="47"/>
      <c r="M190" s="47"/>
      <c r="N190" s="47"/>
    </row>
    <row r="191" spans="1:14" ht="131.25" hidden="1" customHeight="1" x14ac:dyDescent="0.25">
      <c r="A191" s="1" t="str">
        <f t="shared" si="7"/>
        <v>920</v>
      </c>
      <c r="B191" s="1" t="str">
        <f t="shared" si="8"/>
        <v>1 16</v>
      </c>
      <c r="C191" s="1" t="str">
        <f t="shared" si="10"/>
        <v>920 1 16</v>
      </c>
      <c r="F191" s="63" t="s">
        <v>790</v>
      </c>
      <c r="G191" s="101" t="s">
        <v>736</v>
      </c>
      <c r="H191" s="67" t="s">
        <v>110</v>
      </c>
      <c r="I191" s="60"/>
      <c r="J191" s="61">
        <v>167.18159</v>
      </c>
      <c r="K191" s="18">
        <v>200</v>
      </c>
      <c r="L191" s="47"/>
      <c r="M191" s="47"/>
      <c r="N191" s="47"/>
    </row>
    <row r="192" spans="1:14" ht="36" hidden="1" customHeight="1" x14ac:dyDescent="0.25">
      <c r="A192" s="1" t="str">
        <f t="shared" si="7"/>
        <v>920</v>
      </c>
      <c r="B192" s="1" t="str">
        <f t="shared" si="8"/>
        <v>1 17</v>
      </c>
      <c r="C192" s="1" t="str">
        <f t="shared" si="10"/>
        <v>920 1 17</v>
      </c>
      <c r="F192" s="63" t="s">
        <v>791</v>
      </c>
      <c r="G192" s="101" t="s">
        <v>630</v>
      </c>
      <c r="H192" s="67" t="s">
        <v>110</v>
      </c>
      <c r="I192" s="60"/>
      <c r="J192" s="61">
        <v>101.56195</v>
      </c>
      <c r="K192" s="18"/>
      <c r="L192" s="47"/>
      <c r="M192" s="47"/>
      <c r="N192" s="47"/>
    </row>
    <row r="193" spans="1:20" s="41" customFormat="1" ht="75" hidden="1" customHeight="1" x14ac:dyDescent="0.25">
      <c r="A193" s="1" t="str">
        <f t="shared" si="7"/>
        <v>921</v>
      </c>
      <c r="B193" s="1" t="str">
        <f t="shared" si="8"/>
        <v>1 16</v>
      </c>
      <c r="C193" s="1" t="str">
        <f t="shared" si="10"/>
        <v>921 1 16</v>
      </c>
      <c r="D193" s="1"/>
      <c r="E193" s="1"/>
      <c r="F193" s="63" t="s">
        <v>384</v>
      </c>
      <c r="G193" s="101" t="s">
        <v>375</v>
      </c>
      <c r="H193" s="67" t="s">
        <v>111</v>
      </c>
      <c r="I193" s="60">
        <v>504</v>
      </c>
      <c r="J193" s="61">
        <v>170.73434</v>
      </c>
      <c r="K193" s="18">
        <v>504</v>
      </c>
      <c r="L193" s="47">
        <v>504</v>
      </c>
      <c r="M193" s="47">
        <v>504</v>
      </c>
      <c r="N193" s="47">
        <v>504</v>
      </c>
    </row>
    <row r="194" spans="1:20" s="42" customFormat="1" ht="75" hidden="1" customHeight="1" x14ac:dyDescent="0.25">
      <c r="A194" s="1" t="str">
        <f t="shared" si="7"/>
        <v>921</v>
      </c>
      <c r="B194" s="1" t="str">
        <f t="shared" si="8"/>
        <v>1 16</v>
      </c>
      <c r="C194" s="1" t="str">
        <f t="shared" si="10"/>
        <v>921 1 16</v>
      </c>
      <c r="D194" s="1"/>
      <c r="E194" s="1"/>
      <c r="F194" s="63" t="s">
        <v>792</v>
      </c>
      <c r="G194" s="101" t="s">
        <v>369</v>
      </c>
      <c r="H194" s="67" t="s">
        <v>111</v>
      </c>
      <c r="I194" s="60">
        <v>250</v>
      </c>
      <c r="J194" s="61">
        <v>332.98917999999998</v>
      </c>
      <c r="K194" s="18">
        <v>350</v>
      </c>
      <c r="L194" s="47">
        <v>200</v>
      </c>
      <c r="M194" s="47">
        <v>200</v>
      </c>
      <c r="N194" s="47">
        <v>200</v>
      </c>
    </row>
    <row r="195" spans="1:20" s="42" customFormat="1" ht="93.75" hidden="1" customHeight="1" x14ac:dyDescent="0.25">
      <c r="A195" s="1" t="str">
        <f t="shared" si="7"/>
        <v>921</v>
      </c>
      <c r="B195" s="1" t="str">
        <f t="shared" si="8"/>
        <v>1 16</v>
      </c>
      <c r="C195" s="1" t="str">
        <f t="shared" si="10"/>
        <v>921 1 16</v>
      </c>
      <c r="D195" s="1"/>
      <c r="E195" s="1"/>
      <c r="F195" s="63" t="s">
        <v>385</v>
      </c>
      <c r="G195" s="101" t="s">
        <v>383</v>
      </c>
      <c r="H195" s="67" t="s">
        <v>111</v>
      </c>
      <c r="I195" s="60">
        <v>646</v>
      </c>
      <c r="J195" s="61">
        <v>186.98938000000001</v>
      </c>
      <c r="K195" s="18">
        <v>421</v>
      </c>
      <c r="L195" s="47">
        <v>766</v>
      </c>
      <c r="M195" s="47">
        <v>840</v>
      </c>
      <c r="N195" s="47">
        <v>917</v>
      </c>
    </row>
    <row r="196" spans="1:20" ht="56.25" hidden="1" customHeight="1" x14ac:dyDescent="0.25">
      <c r="A196" s="1" t="str">
        <f t="shared" si="7"/>
        <v>921</v>
      </c>
      <c r="B196" s="1" t="str">
        <f t="shared" si="8"/>
        <v>1 16</v>
      </c>
      <c r="C196" s="1" t="str">
        <f t="shared" si="10"/>
        <v>921 1 16</v>
      </c>
      <c r="F196" s="63" t="s">
        <v>793</v>
      </c>
      <c r="G196" s="101" t="s">
        <v>736</v>
      </c>
      <c r="H196" s="67" t="s">
        <v>111</v>
      </c>
      <c r="I196" s="60"/>
      <c r="J196" s="61">
        <v>100.85209999999999</v>
      </c>
      <c r="K196" s="18">
        <v>125</v>
      </c>
      <c r="L196" s="47"/>
      <c r="M196" s="47"/>
      <c r="N196" s="47"/>
    </row>
    <row r="197" spans="1:20" ht="75" hidden="1" customHeight="1" x14ac:dyDescent="0.25">
      <c r="A197" s="1" t="str">
        <f t="shared" si="7"/>
        <v>923</v>
      </c>
      <c r="B197" s="1" t="str">
        <f t="shared" si="8"/>
        <v>1 08</v>
      </c>
      <c r="C197" s="1" t="str">
        <f t="shared" si="10"/>
        <v>923 1 08</v>
      </c>
      <c r="F197" s="63" t="s">
        <v>268</v>
      </c>
      <c r="G197" s="101" t="s">
        <v>91</v>
      </c>
      <c r="H197" s="67" t="s">
        <v>271</v>
      </c>
      <c r="I197" s="60">
        <v>26</v>
      </c>
      <c r="J197" s="61">
        <v>76.5</v>
      </c>
      <c r="K197" s="18">
        <v>85</v>
      </c>
      <c r="L197" s="47">
        <v>75</v>
      </c>
      <c r="M197" s="47">
        <v>80</v>
      </c>
      <c r="N197" s="47">
        <v>85</v>
      </c>
    </row>
    <row r="198" spans="1:20" ht="56.25" hidden="1" customHeight="1" x14ac:dyDescent="0.25">
      <c r="A198" s="1" t="str">
        <f t="shared" si="7"/>
        <v>923</v>
      </c>
      <c r="B198" s="1" t="str">
        <f t="shared" si="8"/>
        <v>1 08</v>
      </c>
      <c r="C198" s="1" t="str">
        <f t="shared" si="10"/>
        <v>923 1 08</v>
      </c>
      <c r="F198" s="63" t="s">
        <v>269</v>
      </c>
      <c r="G198" s="101" t="s">
        <v>94</v>
      </c>
      <c r="H198" s="67" t="s">
        <v>271</v>
      </c>
      <c r="I198" s="60">
        <v>210</v>
      </c>
      <c r="J198" s="61">
        <v>108</v>
      </c>
      <c r="K198" s="18">
        <v>210</v>
      </c>
      <c r="L198" s="47">
        <v>945</v>
      </c>
      <c r="M198" s="47">
        <v>105</v>
      </c>
      <c r="N198" s="47">
        <v>855</v>
      </c>
    </row>
    <row r="199" spans="1:20" ht="93.75" hidden="1" customHeight="1" x14ac:dyDescent="0.25">
      <c r="A199" s="1" t="str">
        <f t="shared" si="7"/>
        <v>923</v>
      </c>
      <c r="B199" s="1" t="str">
        <f t="shared" si="8"/>
        <v>1 08</v>
      </c>
      <c r="C199" s="1" t="str">
        <f t="shared" si="10"/>
        <v>923 1 08</v>
      </c>
      <c r="F199" s="63" t="s">
        <v>270</v>
      </c>
      <c r="G199" s="101" t="s">
        <v>95</v>
      </c>
      <c r="H199" s="67" t="s">
        <v>271</v>
      </c>
      <c r="I199" s="60">
        <v>5</v>
      </c>
      <c r="J199" s="61">
        <v>17.5</v>
      </c>
      <c r="K199" s="18">
        <v>18</v>
      </c>
      <c r="L199" s="47">
        <v>15</v>
      </c>
      <c r="M199" s="47">
        <v>15</v>
      </c>
      <c r="N199" s="47">
        <v>15</v>
      </c>
    </row>
    <row r="200" spans="1:20" ht="75" hidden="1" customHeight="1" x14ac:dyDescent="0.25">
      <c r="A200" s="1" t="str">
        <f t="shared" si="7"/>
        <v>923</v>
      </c>
      <c r="B200" s="1" t="str">
        <f t="shared" si="8"/>
        <v>1 16</v>
      </c>
      <c r="C200" s="1" t="str">
        <f t="shared" si="10"/>
        <v>923 1 16</v>
      </c>
      <c r="F200" s="63" t="s">
        <v>794</v>
      </c>
      <c r="G200" s="101" t="s">
        <v>369</v>
      </c>
      <c r="H200" s="67" t="s">
        <v>271</v>
      </c>
      <c r="I200" s="60"/>
      <c r="J200" s="61">
        <v>3</v>
      </c>
      <c r="K200" s="18">
        <v>3</v>
      </c>
      <c r="L200" s="47">
        <v>1</v>
      </c>
      <c r="M200" s="47">
        <v>1</v>
      </c>
      <c r="N200" s="47">
        <v>1</v>
      </c>
    </row>
    <row r="201" spans="1:20" ht="37.5" hidden="1" customHeight="1" x14ac:dyDescent="0.25">
      <c r="A201" s="1" t="str">
        <f t="shared" si="7"/>
        <v>926</v>
      </c>
      <c r="B201" s="1" t="str">
        <f t="shared" si="8"/>
        <v>1 11</v>
      </c>
      <c r="C201" s="1" t="str">
        <f t="shared" si="10"/>
        <v>926 1 11</v>
      </c>
      <c r="F201" s="63" t="s">
        <v>256</v>
      </c>
      <c r="G201" s="101" t="s">
        <v>112</v>
      </c>
      <c r="H201" s="67" t="s">
        <v>113</v>
      </c>
      <c r="I201" s="60">
        <v>300</v>
      </c>
      <c r="J201" s="61">
        <v>300</v>
      </c>
      <c r="K201" s="18">
        <v>300</v>
      </c>
      <c r="L201" s="47">
        <v>300</v>
      </c>
      <c r="M201" s="47">
        <v>300</v>
      </c>
      <c r="N201" s="47">
        <v>300</v>
      </c>
    </row>
    <row r="202" spans="1:20" s="19" customFormat="1" ht="56.25" hidden="1" customHeight="1" x14ac:dyDescent="0.3">
      <c r="A202" s="1" t="str">
        <f t="shared" si="7"/>
        <v>926</v>
      </c>
      <c r="B202" s="1" t="str">
        <f t="shared" si="8"/>
        <v>1 11</v>
      </c>
      <c r="C202" s="1" t="str">
        <f t="shared" si="10"/>
        <v>926 1 11</v>
      </c>
      <c r="D202" s="1"/>
      <c r="E202" s="1"/>
      <c r="F202" s="63" t="s">
        <v>257</v>
      </c>
      <c r="G202" s="101" t="s">
        <v>114</v>
      </c>
      <c r="H202" s="67" t="s">
        <v>113</v>
      </c>
      <c r="I202" s="60">
        <v>161</v>
      </c>
      <c r="J202" s="61">
        <v>235.79830999999999</v>
      </c>
      <c r="K202" s="18">
        <v>250</v>
      </c>
      <c r="L202" s="47">
        <v>161</v>
      </c>
      <c r="M202" s="47">
        <v>161</v>
      </c>
      <c r="N202" s="47">
        <v>161</v>
      </c>
    </row>
    <row r="203" spans="1:20" s="20" customFormat="1" ht="80.25" hidden="1" customHeight="1" x14ac:dyDescent="0.3">
      <c r="A203" s="1" t="str">
        <f t="shared" si="7"/>
        <v>926</v>
      </c>
      <c r="B203" s="1" t="str">
        <f t="shared" si="8"/>
        <v>1 11</v>
      </c>
      <c r="C203" s="1" t="str">
        <f t="shared" si="10"/>
        <v>926 1 11</v>
      </c>
      <c r="D203" s="1"/>
      <c r="E203" s="1"/>
      <c r="F203" s="63" t="s">
        <v>258</v>
      </c>
      <c r="G203" s="101" t="s">
        <v>115</v>
      </c>
      <c r="H203" s="67" t="s">
        <v>113</v>
      </c>
      <c r="I203" s="60">
        <v>1810</v>
      </c>
      <c r="J203" s="61">
        <v>1450.5172</v>
      </c>
      <c r="K203" s="18">
        <v>1810</v>
      </c>
      <c r="L203" s="47">
        <v>2046</v>
      </c>
      <c r="M203" s="47">
        <v>2128</v>
      </c>
      <c r="N203" s="47">
        <v>2213</v>
      </c>
      <c r="O203" s="89">
        <f t="shared" ref="O203:T203" si="11">O204+O228+O313+O337+O363</f>
        <v>37536789.480000004</v>
      </c>
      <c r="P203" s="89">
        <f t="shared" si="11"/>
        <v>21160479.36022</v>
      </c>
      <c r="Q203" s="89">
        <f t="shared" si="11"/>
        <v>37536789.480000004</v>
      </c>
      <c r="R203" s="89">
        <f t="shared" si="11"/>
        <v>10548768.200000001</v>
      </c>
      <c r="S203" s="89">
        <f t="shared" si="11"/>
        <v>10827514.399999999</v>
      </c>
      <c r="T203" s="89">
        <f t="shared" si="11"/>
        <v>11046060.800000001</v>
      </c>
    </row>
    <row r="204" spans="1:20" s="43" customFormat="1" ht="41.25" hidden="1" customHeight="1" x14ac:dyDescent="0.3">
      <c r="A204" s="1" t="str">
        <f t="shared" si="7"/>
        <v>926</v>
      </c>
      <c r="B204" s="1" t="str">
        <f t="shared" si="8"/>
        <v>1 11</v>
      </c>
      <c r="C204" s="1" t="str">
        <f t="shared" si="10"/>
        <v>926 1 11</v>
      </c>
      <c r="D204" s="1"/>
      <c r="E204" s="1"/>
      <c r="F204" s="63" t="s">
        <v>259</v>
      </c>
      <c r="G204" s="101" t="s">
        <v>116</v>
      </c>
      <c r="H204" s="67" t="s">
        <v>113</v>
      </c>
      <c r="I204" s="60">
        <v>981</v>
      </c>
      <c r="J204" s="61">
        <v>973.19979999999998</v>
      </c>
      <c r="K204" s="97">
        <v>981</v>
      </c>
      <c r="L204" s="47">
        <v>1895</v>
      </c>
      <c r="M204" s="47">
        <v>1971</v>
      </c>
      <c r="N204" s="47">
        <v>2050</v>
      </c>
      <c r="O204" s="77">
        <f>SUM(I221:I227)</f>
        <v>20200114.300000001</v>
      </c>
      <c r="P204" s="77">
        <f t="shared" ref="P204:T204" si="12">SUM(J221:J227)</f>
        <v>13727795.899999999</v>
      </c>
      <c r="Q204" s="77">
        <f t="shared" si="12"/>
        <v>20200114.300000001</v>
      </c>
      <c r="R204" s="77">
        <f t="shared" si="12"/>
        <v>0</v>
      </c>
      <c r="S204" s="77">
        <f t="shared" si="12"/>
        <v>0</v>
      </c>
      <c r="T204" s="77">
        <f t="shared" si="12"/>
        <v>0</v>
      </c>
    </row>
    <row r="205" spans="1:20" s="43" customFormat="1" ht="56.25" hidden="1" customHeight="1" x14ac:dyDescent="0.3">
      <c r="A205" s="1"/>
      <c r="B205" s="1"/>
      <c r="C205" s="1"/>
      <c r="D205" s="1"/>
      <c r="E205" s="1"/>
      <c r="F205" s="63" t="s">
        <v>260</v>
      </c>
      <c r="G205" s="101" t="s">
        <v>117</v>
      </c>
      <c r="H205" s="67" t="s">
        <v>113</v>
      </c>
      <c r="I205" s="60">
        <v>58</v>
      </c>
      <c r="J205" s="61">
        <v>60.6</v>
      </c>
      <c r="K205" s="97">
        <v>64</v>
      </c>
      <c r="L205" s="47">
        <v>58</v>
      </c>
      <c r="M205" s="47">
        <v>25</v>
      </c>
      <c r="N205" s="47">
        <v>25</v>
      </c>
      <c r="O205" s="77"/>
      <c r="P205" s="77"/>
      <c r="Q205" s="77"/>
      <c r="R205" s="77"/>
      <c r="S205" s="77"/>
      <c r="T205" s="77"/>
    </row>
    <row r="206" spans="1:20" s="43" customFormat="1" ht="56.25" hidden="1" customHeight="1" x14ac:dyDescent="0.3">
      <c r="A206" s="1"/>
      <c r="B206" s="1"/>
      <c r="C206" s="1"/>
      <c r="D206" s="1"/>
      <c r="E206" s="1"/>
      <c r="F206" s="63" t="s">
        <v>261</v>
      </c>
      <c r="G206" s="101" t="s">
        <v>118</v>
      </c>
      <c r="H206" s="67" t="s">
        <v>113</v>
      </c>
      <c r="I206" s="60"/>
      <c r="J206" s="61"/>
      <c r="K206" s="97"/>
      <c r="L206" s="47"/>
      <c r="M206" s="47"/>
      <c r="N206" s="47"/>
      <c r="O206" s="77"/>
      <c r="P206" s="77"/>
      <c r="Q206" s="77"/>
      <c r="R206" s="77"/>
      <c r="S206" s="77"/>
      <c r="T206" s="77"/>
    </row>
    <row r="207" spans="1:20" s="43" customFormat="1" ht="45" hidden="1" customHeight="1" x14ac:dyDescent="0.3">
      <c r="A207" s="1"/>
      <c r="B207" s="1"/>
      <c r="C207" s="1"/>
      <c r="D207" s="1"/>
      <c r="E207" s="1"/>
      <c r="F207" s="63" t="s">
        <v>262</v>
      </c>
      <c r="G207" s="101" t="s">
        <v>93</v>
      </c>
      <c r="H207" s="67" t="s">
        <v>403</v>
      </c>
      <c r="I207" s="60">
        <v>15</v>
      </c>
      <c r="J207" s="61">
        <v>20</v>
      </c>
      <c r="K207" s="97">
        <v>30</v>
      </c>
      <c r="L207" s="47">
        <v>15</v>
      </c>
      <c r="M207" s="47">
        <v>15</v>
      </c>
      <c r="N207" s="47">
        <v>20</v>
      </c>
      <c r="O207" s="77"/>
      <c r="P207" s="77"/>
      <c r="Q207" s="77"/>
      <c r="R207" s="77"/>
      <c r="S207" s="77"/>
      <c r="T207" s="77"/>
    </row>
    <row r="208" spans="1:20" s="43" customFormat="1" ht="56.25" hidden="1" customHeight="1" x14ac:dyDescent="0.3">
      <c r="A208" s="1"/>
      <c r="B208" s="1"/>
      <c r="C208" s="1"/>
      <c r="D208" s="1"/>
      <c r="E208" s="1"/>
      <c r="F208" s="63" t="s">
        <v>795</v>
      </c>
      <c r="G208" s="101" t="s">
        <v>614</v>
      </c>
      <c r="H208" s="67" t="s">
        <v>796</v>
      </c>
      <c r="I208" s="60"/>
      <c r="J208" s="61">
        <v>114.95</v>
      </c>
      <c r="K208" s="97">
        <v>130</v>
      </c>
      <c r="L208" s="47">
        <v>38</v>
      </c>
      <c r="M208" s="47">
        <v>39</v>
      </c>
      <c r="N208" s="47">
        <v>40</v>
      </c>
      <c r="O208" s="77"/>
      <c r="P208" s="77"/>
      <c r="Q208" s="77"/>
      <c r="R208" s="77"/>
      <c r="S208" s="77"/>
      <c r="T208" s="77"/>
    </row>
    <row r="209" spans="1:20" s="43" customFormat="1" ht="56.25" hidden="1" customHeight="1" x14ac:dyDescent="0.3">
      <c r="A209" s="1"/>
      <c r="B209" s="1"/>
      <c r="C209" s="1"/>
      <c r="D209" s="1"/>
      <c r="E209" s="1"/>
      <c r="F209" s="63" t="s">
        <v>797</v>
      </c>
      <c r="G209" s="101" t="s">
        <v>615</v>
      </c>
      <c r="H209" s="67" t="s">
        <v>796</v>
      </c>
      <c r="I209" s="60"/>
      <c r="J209" s="61">
        <v>62.258400000000002</v>
      </c>
      <c r="K209" s="97">
        <v>75</v>
      </c>
      <c r="L209" s="47">
        <v>135</v>
      </c>
      <c r="M209" s="47">
        <v>139</v>
      </c>
      <c r="N209" s="47">
        <v>143</v>
      </c>
      <c r="O209" s="77"/>
      <c r="P209" s="77"/>
      <c r="Q209" s="77"/>
      <c r="R209" s="77"/>
      <c r="S209" s="77"/>
      <c r="T209" s="77"/>
    </row>
    <row r="210" spans="1:20" s="43" customFormat="1" ht="56.25" hidden="1" customHeight="1" x14ac:dyDescent="0.3">
      <c r="A210" s="1"/>
      <c r="B210" s="1"/>
      <c r="C210" s="1"/>
      <c r="D210" s="1"/>
      <c r="E210" s="1"/>
      <c r="F210" s="63" t="s">
        <v>798</v>
      </c>
      <c r="G210" s="101" t="s">
        <v>617</v>
      </c>
      <c r="H210" s="67" t="s">
        <v>796</v>
      </c>
      <c r="I210" s="60"/>
      <c r="J210" s="61">
        <v>18.876550000000002</v>
      </c>
      <c r="K210" s="97">
        <v>30</v>
      </c>
      <c r="L210" s="47">
        <v>322</v>
      </c>
      <c r="M210" s="47">
        <v>332</v>
      </c>
      <c r="N210" s="47">
        <v>342</v>
      </c>
      <c r="O210" s="77"/>
      <c r="P210" s="77"/>
      <c r="Q210" s="77"/>
      <c r="R210" s="77"/>
      <c r="S210" s="77"/>
      <c r="T210" s="77"/>
    </row>
    <row r="211" spans="1:20" s="43" customFormat="1" ht="56.25" hidden="1" customHeight="1" x14ac:dyDescent="0.3">
      <c r="A211" s="1"/>
      <c r="B211" s="1"/>
      <c r="C211" s="1"/>
      <c r="D211" s="1"/>
      <c r="E211" s="1"/>
      <c r="F211" s="63" t="s">
        <v>799</v>
      </c>
      <c r="G211" s="101" t="s">
        <v>619</v>
      </c>
      <c r="H211" s="67" t="s">
        <v>796</v>
      </c>
      <c r="I211" s="60"/>
      <c r="J211" s="61">
        <v>36</v>
      </c>
      <c r="K211" s="97">
        <v>36</v>
      </c>
      <c r="L211" s="47">
        <v>4</v>
      </c>
      <c r="M211" s="47">
        <v>4</v>
      </c>
      <c r="N211" s="47">
        <v>4</v>
      </c>
      <c r="O211" s="77"/>
      <c r="P211" s="77"/>
      <c r="Q211" s="77"/>
      <c r="R211" s="77"/>
      <c r="S211" s="77"/>
      <c r="T211" s="77"/>
    </row>
    <row r="212" spans="1:20" s="43" customFormat="1" ht="56.25" hidden="1" customHeight="1" x14ac:dyDescent="0.3">
      <c r="A212" s="1"/>
      <c r="B212" s="1"/>
      <c r="C212" s="1"/>
      <c r="D212" s="1"/>
      <c r="E212" s="1"/>
      <c r="F212" s="63" t="s">
        <v>800</v>
      </c>
      <c r="G212" s="101" t="s">
        <v>620</v>
      </c>
      <c r="H212" s="67" t="s">
        <v>796</v>
      </c>
      <c r="I212" s="60"/>
      <c r="J212" s="61">
        <v>5</v>
      </c>
      <c r="K212" s="97">
        <v>5</v>
      </c>
      <c r="L212" s="47">
        <v>3</v>
      </c>
      <c r="M212" s="47">
        <v>3</v>
      </c>
      <c r="N212" s="47">
        <v>3</v>
      </c>
      <c r="O212" s="77"/>
      <c r="P212" s="77"/>
      <c r="Q212" s="77"/>
      <c r="R212" s="77"/>
      <c r="S212" s="77"/>
      <c r="T212" s="77"/>
    </row>
    <row r="213" spans="1:20" s="43" customFormat="1" ht="56.25" hidden="1" customHeight="1" x14ac:dyDescent="0.3">
      <c r="A213" s="1"/>
      <c r="B213" s="1"/>
      <c r="C213" s="1"/>
      <c r="D213" s="1"/>
      <c r="E213" s="1"/>
      <c r="F213" s="63" t="s">
        <v>801</v>
      </c>
      <c r="G213" s="101" t="s">
        <v>621</v>
      </c>
      <c r="H213" s="67" t="s">
        <v>796</v>
      </c>
      <c r="I213" s="60"/>
      <c r="J213" s="61">
        <v>3.5</v>
      </c>
      <c r="K213" s="97">
        <v>4</v>
      </c>
      <c r="L213" s="47">
        <v>4</v>
      </c>
      <c r="M213" s="47">
        <v>4</v>
      </c>
      <c r="N213" s="47">
        <v>4</v>
      </c>
      <c r="O213" s="77"/>
      <c r="P213" s="77"/>
      <c r="Q213" s="77"/>
      <c r="R213" s="77"/>
      <c r="S213" s="77"/>
      <c r="T213" s="77"/>
    </row>
    <row r="214" spans="1:20" s="43" customFormat="1" ht="56.25" hidden="1" customHeight="1" x14ac:dyDescent="0.3">
      <c r="A214" s="1"/>
      <c r="B214" s="1"/>
      <c r="C214" s="1"/>
      <c r="D214" s="1"/>
      <c r="E214" s="1"/>
      <c r="F214" s="63" t="s">
        <v>802</v>
      </c>
      <c r="G214" s="101" t="s">
        <v>622</v>
      </c>
      <c r="H214" s="67" t="s">
        <v>796</v>
      </c>
      <c r="I214" s="60"/>
      <c r="J214" s="61">
        <v>0.59355000000000002</v>
      </c>
      <c r="K214" s="97">
        <v>1</v>
      </c>
      <c r="L214" s="47">
        <v>7</v>
      </c>
      <c r="M214" s="47">
        <v>7</v>
      </c>
      <c r="N214" s="47">
        <v>8</v>
      </c>
      <c r="O214" s="77"/>
      <c r="P214" s="77"/>
      <c r="Q214" s="77"/>
      <c r="R214" s="77"/>
      <c r="S214" s="77"/>
      <c r="T214" s="77"/>
    </row>
    <row r="215" spans="1:20" s="43" customFormat="1" ht="56.25" hidden="1" customHeight="1" x14ac:dyDescent="0.3">
      <c r="A215" s="1"/>
      <c r="B215" s="1"/>
      <c r="C215" s="1"/>
      <c r="D215" s="1"/>
      <c r="E215" s="1"/>
      <c r="F215" s="63" t="s">
        <v>803</v>
      </c>
      <c r="G215" s="101" t="s">
        <v>623</v>
      </c>
      <c r="H215" s="67" t="s">
        <v>796</v>
      </c>
      <c r="I215" s="60"/>
      <c r="J215" s="61">
        <v>330.24151999999998</v>
      </c>
      <c r="K215" s="97">
        <v>550</v>
      </c>
      <c r="L215" s="47">
        <v>1018</v>
      </c>
      <c r="M215" s="47">
        <v>1058</v>
      </c>
      <c r="N215" s="47">
        <v>1106</v>
      </c>
      <c r="O215" s="77"/>
      <c r="P215" s="77"/>
      <c r="Q215" s="77"/>
      <c r="R215" s="77"/>
      <c r="S215" s="77"/>
      <c r="T215" s="77"/>
    </row>
    <row r="216" spans="1:20" s="43" customFormat="1" ht="56.25" hidden="1" customHeight="1" x14ac:dyDescent="0.3">
      <c r="A216" s="1"/>
      <c r="B216" s="1"/>
      <c r="C216" s="1"/>
      <c r="D216" s="1"/>
      <c r="E216" s="1"/>
      <c r="F216" s="63" t="s">
        <v>804</v>
      </c>
      <c r="G216" s="101" t="s">
        <v>624</v>
      </c>
      <c r="H216" s="67" t="s">
        <v>796</v>
      </c>
      <c r="I216" s="60"/>
      <c r="J216" s="61">
        <v>132.14044999999999</v>
      </c>
      <c r="K216" s="97">
        <v>160</v>
      </c>
      <c r="L216" s="47">
        <v>16</v>
      </c>
      <c r="M216" s="47">
        <v>16</v>
      </c>
      <c r="N216" s="47">
        <v>17</v>
      </c>
      <c r="O216" s="77"/>
      <c r="P216" s="77"/>
      <c r="Q216" s="77"/>
      <c r="R216" s="77"/>
      <c r="S216" s="77"/>
      <c r="T216" s="77"/>
    </row>
    <row r="217" spans="1:20" s="43" customFormat="1" ht="56.25" hidden="1" customHeight="1" x14ac:dyDescent="0.3">
      <c r="A217" s="1"/>
      <c r="B217" s="1"/>
      <c r="C217" s="1"/>
      <c r="D217" s="1"/>
      <c r="E217" s="1"/>
      <c r="F217" s="63" t="s">
        <v>805</v>
      </c>
      <c r="G217" s="101" t="s">
        <v>625</v>
      </c>
      <c r="H217" s="67" t="s">
        <v>796</v>
      </c>
      <c r="I217" s="60"/>
      <c r="J217" s="61">
        <v>3.0074700000000001</v>
      </c>
      <c r="K217" s="97">
        <v>3</v>
      </c>
      <c r="L217" s="47">
        <v>38</v>
      </c>
      <c r="M217" s="47">
        <v>39</v>
      </c>
      <c r="N217" s="47">
        <v>40</v>
      </c>
      <c r="O217" s="77"/>
      <c r="P217" s="77"/>
      <c r="Q217" s="77"/>
      <c r="R217" s="77"/>
      <c r="S217" s="77"/>
      <c r="T217" s="77"/>
    </row>
    <row r="218" spans="1:20" s="43" customFormat="1" ht="56.25" hidden="1" customHeight="1" x14ac:dyDescent="0.3">
      <c r="A218" s="1"/>
      <c r="B218" s="1"/>
      <c r="C218" s="1"/>
      <c r="D218" s="1"/>
      <c r="E218" s="1"/>
      <c r="F218" s="63" t="s">
        <v>806</v>
      </c>
      <c r="G218" s="101" t="s">
        <v>626</v>
      </c>
      <c r="H218" s="67" t="s">
        <v>796</v>
      </c>
      <c r="I218" s="60"/>
      <c r="J218" s="61">
        <v>345.10593999999998</v>
      </c>
      <c r="K218" s="97">
        <v>380</v>
      </c>
      <c r="L218" s="47">
        <v>550</v>
      </c>
      <c r="M218" s="47">
        <v>567</v>
      </c>
      <c r="N218" s="47">
        <v>584</v>
      </c>
      <c r="O218" s="77"/>
      <c r="P218" s="77"/>
      <c r="Q218" s="77"/>
      <c r="R218" s="77"/>
      <c r="S218" s="77"/>
      <c r="T218" s="77"/>
    </row>
    <row r="219" spans="1:20" s="43" customFormat="1" ht="56.25" hidden="1" customHeight="1" x14ac:dyDescent="0.3">
      <c r="A219" s="1"/>
      <c r="B219" s="1"/>
      <c r="C219" s="1"/>
      <c r="D219" s="1"/>
      <c r="E219" s="1"/>
      <c r="F219" s="63" t="s">
        <v>807</v>
      </c>
      <c r="G219" s="101" t="s">
        <v>627</v>
      </c>
      <c r="H219" s="67" t="s">
        <v>796</v>
      </c>
      <c r="I219" s="60"/>
      <c r="J219" s="61">
        <v>206.49655000000001</v>
      </c>
      <c r="K219" s="97">
        <v>223</v>
      </c>
      <c r="L219" s="47">
        <v>125</v>
      </c>
      <c r="M219" s="47">
        <v>129</v>
      </c>
      <c r="N219" s="47">
        <v>133</v>
      </c>
      <c r="O219" s="77"/>
      <c r="P219" s="77"/>
      <c r="Q219" s="77"/>
      <c r="R219" s="77"/>
      <c r="S219" s="77"/>
      <c r="T219" s="77"/>
    </row>
    <row r="220" spans="1:20" s="43" customFormat="1" ht="56.25" hidden="1" customHeight="1" x14ac:dyDescent="0.3">
      <c r="A220" s="1"/>
      <c r="B220" s="1"/>
      <c r="C220" s="1"/>
      <c r="D220" s="1"/>
      <c r="E220" s="1"/>
      <c r="F220" s="63" t="s">
        <v>808</v>
      </c>
      <c r="G220" s="101" t="s">
        <v>628</v>
      </c>
      <c r="H220" s="67" t="s">
        <v>809</v>
      </c>
      <c r="I220" s="60"/>
      <c r="J220" s="61">
        <v>1E-3</v>
      </c>
      <c r="K220" s="96"/>
      <c r="L220" s="47"/>
      <c r="M220" s="47"/>
      <c r="N220" s="47"/>
      <c r="O220" s="77"/>
      <c r="P220" s="77"/>
      <c r="Q220" s="77"/>
      <c r="R220" s="77"/>
      <c r="S220" s="77"/>
      <c r="T220" s="77"/>
    </row>
    <row r="221" spans="1:20" s="83" customFormat="1" ht="37.5" customHeight="1" x14ac:dyDescent="0.3">
      <c r="A221" s="79" t="str">
        <f t="shared" ref="A221:A299" si="13">LEFT(C221,3)</f>
        <v>920</v>
      </c>
      <c r="B221" s="79" t="str">
        <f t="shared" ref="B221:B299" si="14">RIGHT(C221,4)</f>
        <v>2 02</v>
      </c>
      <c r="C221" s="79" t="str">
        <f t="shared" ref="C221:C299" si="15">LEFT(F221,8)</f>
        <v>920 2 02</v>
      </c>
      <c r="D221" s="79" t="str">
        <f>RIGHT(E221,2)</f>
        <v>15</v>
      </c>
      <c r="E221" s="79" t="str">
        <f>LEFT(F221,11)</f>
        <v>920 2 02 15</v>
      </c>
      <c r="F221" s="80" t="s">
        <v>464</v>
      </c>
      <c r="G221" s="81" t="s">
        <v>131</v>
      </c>
      <c r="H221" s="82" t="s">
        <v>110</v>
      </c>
      <c r="I221" s="108">
        <v>18625857.600000001</v>
      </c>
      <c r="J221" s="109">
        <v>12417600</v>
      </c>
      <c r="K221" s="88">
        <f>I221</f>
        <v>18625857.600000001</v>
      </c>
      <c r="L221" s="88">
        <v>0</v>
      </c>
      <c r="M221" s="86">
        <v>0</v>
      </c>
      <c r="N221" s="86">
        <v>0</v>
      </c>
      <c r="O221" s="87">
        <f>SUM(I221:I398)</f>
        <v>37536789.480000004</v>
      </c>
      <c r="P221" s="87">
        <f t="shared" ref="P221:Q221" si="16">SUM(J221:J398)</f>
        <v>21167581.456519995</v>
      </c>
      <c r="Q221" s="87">
        <f t="shared" si="16"/>
        <v>37536789.480000004</v>
      </c>
      <c r="R221" s="87">
        <f>SUM(L221:L398)</f>
        <v>10548768.200000001</v>
      </c>
      <c r="S221" s="87">
        <f>SUM(M221:M398)</f>
        <v>10827514.399999999</v>
      </c>
      <c r="T221" s="87">
        <f>SUM(N221:N398)</f>
        <v>11046060.800000001</v>
      </c>
    </row>
    <row r="222" spans="1:20" s="19" customFormat="1" ht="37.5" customHeight="1" x14ac:dyDescent="0.3">
      <c r="A222" s="1" t="str">
        <f t="shared" si="13"/>
        <v>920</v>
      </c>
      <c r="B222" s="1" t="str">
        <f t="shared" si="14"/>
        <v>2 02</v>
      </c>
      <c r="C222" s="1" t="str">
        <f t="shared" si="15"/>
        <v>920 2 02</v>
      </c>
      <c r="D222" s="1" t="str">
        <f t="shared" ref="D222:D300" si="17">RIGHT(E222,2)</f>
        <v>15</v>
      </c>
      <c r="E222" s="1" t="str">
        <f t="shared" ref="E222:E300" si="18">LEFT(F222,11)</f>
        <v>920 2 02 15</v>
      </c>
      <c r="F222" s="65" t="s">
        <v>465</v>
      </c>
      <c r="G222" s="66" t="s">
        <v>282</v>
      </c>
      <c r="H222" s="67" t="s">
        <v>110</v>
      </c>
      <c r="I222" s="60">
        <v>40000</v>
      </c>
      <c r="J222" s="90">
        <v>235477.2</v>
      </c>
      <c r="K222" s="18">
        <f t="shared" ref="K222:K285" si="19">I222</f>
        <v>40000</v>
      </c>
      <c r="L222" s="51">
        <v>0</v>
      </c>
      <c r="M222" s="51">
        <v>0</v>
      </c>
      <c r="N222" s="51">
        <v>0</v>
      </c>
    </row>
    <row r="223" spans="1:20" s="19" customFormat="1" ht="56.25" customHeight="1" x14ac:dyDescent="0.3">
      <c r="A223" s="1" t="str">
        <f t="shared" si="13"/>
        <v>920</v>
      </c>
      <c r="B223" s="1" t="str">
        <f t="shared" si="14"/>
        <v>2 02</v>
      </c>
      <c r="C223" s="1" t="str">
        <f t="shared" si="15"/>
        <v>920 2 02</v>
      </c>
      <c r="D223" s="1" t="str">
        <f t="shared" si="17"/>
        <v>15</v>
      </c>
      <c r="E223" s="1" t="str">
        <f t="shared" si="18"/>
        <v>920 2 02 15</v>
      </c>
      <c r="F223" s="65" t="s">
        <v>466</v>
      </c>
      <c r="G223" s="66" t="s">
        <v>283</v>
      </c>
      <c r="H223" s="67" t="s">
        <v>110</v>
      </c>
      <c r="I223" s="60">
        <v>1378610</v>
      </c>
      <c r="J223" s="90">
        <v>919072</v>
      </c>
      <c r="K223" s="18">
        <f t="shared" si="19"/>
        <v>1378610</v>
      </c>
      <c r="L223" s="52">
        <v>0</v>
      </c>
      <c r="M223" s="50">
        <v>0</v>
      </c>
      <c r="N223" s="50">
        <v>0</v>
      </c>
    </row>
    <row r="224" spans="1:20" s="19" customFormat="1" ht="56.25" customHeight="1" x14ac:dyDescent="0.3">
      <c r="A224" s="1" t="str">
        <f t="shared" si="13"/>
        <v>920</v>
      </c>
      <c r="B224" s="1" t="str">
        <f t="shared" si="14"/>
        <v>2 02</v>
      </c>
      <c r="C224" s="1" t="str">
        <f t="shared" si="15"/>
        <v>920 2 02</v>
      </c>
      <c r="D224" s="1" t="str">
        <f t="shared" si="17"/>
        <v>15</v>
      </c>
      <c r="E224" s="1" t="str">
        <f t="shared" si="18"/>
        <v>920 2 02 15</v>
      </c>
      <c r="F224" s="65" t="s">
        <v>467</v>
      </c>
      <c r="G224" s="66" t="s">
        <v>284</v>
      </c>
      <c r="H224" s="67" t="s">
        <v>110</v>
      </c>
      <c r="I224" s="60">
        <v>0</v>
      </c>
      <c r="J224" s="90">
        <v>0</v>
      </c>
      <c r="K224" s="18">
        <f t="shared" si="19"/>
        <v>0</v>
      </c>
      <c r="L224" s="50">
        <v>0</v>
      </c>
      <c r="M224" s="50">
        <v>0</v>
      </c>
      <c r="N224" s="50">
        <v>0</v>
      </c>
    </row>
    <row r="225" spans="1:20" s="19" customFormat="1" ht="75" customHeight="1" x14ac:dyDescent="0.3">
      <c r="A225" s="1"/>
      <c r="B225" s="1"/>
      <c r="C225" s="1"/>
      <c r="D225" s="1"/>
      <c r="E225" s="1"/>
      <c r="F225" s="65" t="s">
        <v>674</v>
      </c>
      <c r="G225" s="66" t="s">
        <v>631</v>
      </c>
      <c r="H225" s="67" t="s">
        <v>110</v>
      </c>
      <c r="I225" s="60">
        <v>131200</v>
      </c>
      <c r="J225" s="60">
        <v>131200</v>
      </c>
      <c r="K225" s="18">
        <f t="shared" si="19"/>
        <v>131200</v>
      </c>
      <c r="L225" s="105">
        <v>0</v>
      </c>
      <c r="M225" s="105">
        <v>0</v>
      </c>
      <c r="N225" s="105">
        <v>0</v>
      </c>
    </row>
    <row r="226" spans="1:20" s="19" customFormat="1" ht="93.75" customHeight="1" x14ac:dyDescent="0.3">
      <c r="A226" s="1"/>
      <c r="B226" s="1"/>
      <c r="C226" s="1"/>
      <c r="D226" s="1"/>
      <c r="E226" s="1"/>
      <c r="F226" s="65" t="s">
        <v>675</v>
      </c>
      <c r="G226" s="66" t="s">
        <v>632</v>
      </c>
      <c r="H226" s="67" t="s">
        <v>110</v>
      </c>
      <c r="I226" s="60">
        <v>17951.7</v>
      </c>
      <c r="J226" s="60">
        <v>17951.7</v>
      </c>
      <c r="K226" s="18">
        <f t="shared" si="19"/>
        <v>17951.7</v>
      </c>
      <c r="L226" s="105">
        <v>0</v>
      </c>
      <c r="M226" s="105">
        <v>0</v>
      </c>
      <c r="N226" s="105">
        <v>0</v>
      </c>
    </row>
    <row r="227" spans="1:20" s="85" customFormat="1" ht="112.5" customHeight="1" x14ac:dyDescent="0.3">
      <c r="A227" s="84"/>
      <c r="B227" s="84"/>
      <c r="C227" s="84"/>
      <c r="D227" s="84"/>
      <c r="E227" s="84"/>
      <c r="F227" s="65" t="s">
        <v>676</v>
      </c>
      <c r="G227" s="66" t="s">
        <v>633</v>
      </c>
      <c r="H227" s="67" t="s">
        <v>110</v>
      </c>
      <c r="I227" s="60">
        <v>6495</v>
      </c>
      <c r="J227" s="60">
        <v>6495</v>
      </c>
      <c r="K227" s="18">
        <f t="shared" si="19"/>
        <v>6495</v>
      </c>
      <c r="L227" s="105">
        <v>0</v>
      </c>
      <c r="M227" s="105">
        <v>0</v>
      </c>
      <c r="N227" s="105">
        <v>0</v>
      </c>
    </row>
    <row r="228" spans="1:20" s="120" customFormat="1" ht="37.5" customHeight="1" x14ac:dyDescent="0.3">
      <c r="A228" s="110" t="str">
        <f t="shared" si="13"/>
        <v>920</v>
      </c>
      <c r="B228" s="110" t="str">
        <f t="shared" si="14"/>
        <v>2 02</v>
      </c>
      <c r="C228" s="110" t="str">
        <f t="shared" si="15"/>
        <v>920 2 02</v>
      </c>
      <c r="D228" s="110" t="str">
        <f t="shared" si="17"/>
        <v>20</v>
      </c>
      <c r="E228" s="110" t="str">
        <f t="shared" si="18"/>
        <v>920 2 02 20</v>
      </c>
      <c r="F228" s="111" t="s">
        <v>468</v>
      </c>
      <c r="G228" s="112" t="s">
        <v>132</v>
      </c>
      <c r="H228" s="113" t="s">
        <v>110</v>
      </c>
      <c r="I228" s="114"/>
      <c r="J228" s="115"/>
      <c r="K228" s="116">
        <f t="shared" si="19"/>
        <v>0</v>
      </c>
      <c r="L228" s="117"/>
      <c r="M228" s="118"/>
      <c r="N228" s="118"/>
      <c r="O228" s="119">
        <f>SUM(I228:I312)</f>
        <v>6549219.7000000002</v>
      </c>
      <c r="P228" s="119">
        <f t="shared" ref="P228:T228" si="20">SUM(J228:J312)</f>
        <v>3548958.9263499998</v>
      </c>
      <c r="Q228" s="119">
        <f t="shared" si="20"/>
        <v>6549219.7000000002</v>
      </c>
      <c r="R228" s="119">
        <f t="shared" si="20"/>
        <v>2272465.9000000004</v>
      </c>
      <c r="S228" s="119">
        <f t="shared" si="20"/>
        <v>2873426.1999999997</v>
      </c>
      <c r="T228" s="119">
        <f t="shared" si="20"/>
        <v>3078893.4</v>
      </c>
    </row>
    <row r="229" spans="1:20" s="19" customFormat="1" ht="56.25" customHeight="1" x14ac:dyDescent="0.3">
      <c r="A229" s="1" t="str">
        <f t="shared" si="13"/>
        <v>920</v>
      </c>
      <c r="B229" s="1" t="str">
        <f t="shared" si="14"/>
        <v>2 02</v>
      </c>
      <c r="C229" s="1" t="str">
        <f t="shared" si="15"/>
        <v>920 2 02</v>
      </c>
      <c r="D229" s="1" t="str">
        <f t="shared" si="17"/>
        <v>25</v>
      </c>
      <c r="E229" s="1" t="str">
        <f t="shared" si="18"/>
        <v>920 2 02 25</v>
      </c>
      <c r="F229" s="65" t="s">
        <v>552</v>
      </c>
      <c r="G229" s="66" t="s">
        <v>285</v>
      </c>
      <c r="H229" s="67" t="s">
        <v>110</v>
      </c>
      <c r="I229" s="60">
        <v>13776.9</v>
      </c>
      <c r="J229" s="90">
        <v>5525.9079000000002</v>
      </c>
      <c r="K229" s="18">
        <f t="shared" si="19"/>
        <v>13776.9</v>
      </c>
      <c r="L229" s="51"/>
      <c r="M229" s="51"/>
      <c r="N229" s="51"/>
      <c r="R229" s="78"/>
      <c r="S229" s="78"/>
      <c r="T229" s="78"/>
    </row>
    <row r="230" spans="1:20" s="19" customFormat="1" ht="56.25" customHeight="1" x14ac:dyDescent="0.3">
      <c r="A230" s="1" t="str">
        <f t="shared" si="13"/>
        <v>920</v>
      </c>
      <c r="B230" s="1" t="str">
        <f t="shared" si="14"/>
        <v>2 02</v>
      </c>
      <c r="C230" s="1" t="str">
        <f t="shared" si="15"/>
        <v>920 2 02</v>
      </c>
      <c r="D230" s="1" t="str">
        <f t="shared" si="17"/>
        <v>27</v>
      </c>
      <c r="E230" s="1" t="str">
        <f t="shared" si="18"/>
        <v>920 2 02 27</v>
      </c>
      <c r="F230" s="68" t="s">
        <v>499</v>
      </c>
      <c r="G230" s="66" t="s">
        <v>432</v>
      </c>
      <c r="H230" s="67" t="s">
        <v>110</v>
      </c>
      <c r="I230" s="60"/>
      <c r="J230" s="90"/>
      <c r="K230" s="18">
        <f t="shared" si="19"/>
        <v>0</v>
      </c>
      <c r="L230" s="51"/>
      <c r="M230" s="51"/>
      <c r="N230" s="50"/>
    </row>
    <row r="231" spans="1:20" s="19" customFormat="1" ht="93.75" customHeight="1" x14ac:dyDescent="0.3">
      <c r="A231" s="1" t="str">
        <f t="shared" si="13"/>
        <v>920</v>
      </c>
      <c r="B231" s="1" t="str">
        <f t="shared" si="14"/>
        <v>2 02</v>
      </c>
      <c r="C231" s="1" t="str">
        <f t="shared" si="15"/>
        <v>920 2 02</v>
      </c>
      <c r="D231" s="1" t="str">
        <f t="shared" si="17"/>
        <v>27</v>
      </c>
      <c r="E231" s="1" t="str">
        <f t="shared" si="18"/>
        <v>920 2 02 27</v>
      </c>
      <c r="F231" s="68" t="s">
        <v>500</v>
      </c>
      <c r="G231" s="66" t="s">
        <v>433</v>
      </c>
      <c r="H231" s="67" t="s">
        <v>110</v>
      </c>
      <c r="I231" s="60">
        <v>151263.4</v>
      </c>
      <c r="J231" s="90">
        <v>66276.526509999996</v>
      </c>
      <c r="K231" s="18">
        <f t="shared" si="19"/>
        <v>151263.4</v>
      </c>
      <c r="L231" s="51"/>
      <c r="M231" s="51"/>
      <c r="N231" s="50"/>
    </row>
    <row r="232" spans="1:20" s="19" customFormat="1" ht="56.25" customHeight="1" x14ac:dyDescent="0.3">
      <c r="A232" s="1"/>
      <c r="B232" s="1"/>
      <c r="C232" s="1"/>
      <c r="D232" s="1"/>
      <c r="E232" s="1"/>
      <c r="F232" s="65" t="s">
        <v>690</v>
      </c>
      <c r="G232" s="66" t="s">
        <v>634</v>
      </c>
      <c r="H232" s="67" t="s">
        <v>110</v>
      </c>
      <c r="I232" s="60">
        <v>4420.3</v>
      </c>
      <c r="J232" s="90">
        <v>0</v>
      </c>
      <c r="K232" s="18">
        <f t="shared" si="19"/>
        <v>4420.3</v>
      </c>
      <c r="L232" s="51"/>
      <c r="M232" s="51"/>
      <c r="N232" s="50"/>
    </row>
    <row r="233" spans="1:20" s="19" customFormat="1" ht="56.25" customHeight="1" x14ac:dyDescent="0.3">
      <c r="A233" s="1" t="str">
        <f t="shared" si="13"/>
        <v>920</v>
      </c>
      <c r="B233" s="1" t="str">
        <f t="shared" si="14"/>
        <v>2 02</v>
      </c>
      <c r="C233" s="1" t="str">
        <f t="shared" si="15"/>
        <v>920 2 02</v>
      </c>
      <c r="D233" s="1" t="str">
        <f t="shared" si="17"/>
        <v>25</v>
      </c>
      <c r="E233" s="1" t="str">
        <f t="shared" si="18"/>
        <v>920 2 02 25</v>
      </c>
      <c r="F233" s="65" t="s">
        <v>469</v>
      </c>
      <c r="G233" s="66" t="s">
        <v>133</v>
      </c>
      <c r="H233" s="67" t="s">
        <v>110</v>
      </c>
      <c r="I233" s="60">
        <v>6468.1</v>
      </c>
      <c r="J233" s="90">
        <v>3802.9</v>
      </c>
      <c r="K233" s="18">
        <f t="shared" si="19"/>
        <v>6468.1</v>
      </c>
      <c r="L233" s="51"/>
      <c r="M233" s="50"/>
      <c r="N233" s="50"/>
    </row>
    <row r="234" spans="1:20" s="19" customFormat="1" ht="37.5" customHeight="1" x14ac:dyDescent="0.3">
      <c r="A234" s="1" t="str">
        <f t="shared" si="13"/>
        <v>920</v>
      </c>
      <c r="B234" s="1" t="str">
        <f t="shared" si="14"/>
        <v>2 02</v>
      </c>
      <c r="C234" s="1" t="str">
        <f t="shared" si="15"/>
        <v>920 2 02</v>
      </c>
      <c r="D234" s="1" t="str">
        <f t="shared" si="17"/>
        <v>25</v>
      </c>
      <c r="E234" s="1" t="str">
        <f t="shared" si="18"/>
        <v>920 2 02 25</v>
      </c>
      <c r="F234" s="65" t="s">
        <v>286</v>
      </c>
      <c r="G234" s="69" t="s">
        <v>134</v>
      </c>
      <c r="H234" s="67" t="s">
        <v>110</v>
      </c>
      <c r="I234" s="60"/>
      <c r="J234" s="90"/>
      <c r="K234" s="18">
        <f t="shared" si="19"/>
        <v>0</v>
      </c>
      <c r="L234" s="51"/>
      <c r="M234" s="50"/>
      <c r="N234" s="50"/>
    </row>
    <row r="235" spans="1:20" s="19" customFormat="1" ht="75" customHeight="1" x14ac:dyDescent="0.3">
      <c r="A235" s="1" t="str">
        <f t="shared" si="13"/>
        <v>920</v>
      </c>
      <c r="B235" s="1" t="str">
        <f t="shared" si="14"/>
        <v>2 02</v>
      </c>
      <c r="C235" s="1" t="str">
        <f t="shared" si="15"/>
        <v>920 2 02</v>
      </c>
      <c r="D235" s="1" t="str">
        <f t="shared" si="17"/>
        <v>25</v>
      </c>
      <c r="E235" s="1" t="str">
        <f t="shared" si="18"/>
        <v>920 2 02 25</v>
      </c>
      <c r="F235" s="65" t="s">
        <v>470</v>
      </c>
      <c r="G235" s="66" t="s">
        <v>135</v>
      </c>
      <c r="H235" s="67" t="s">
        <v>110</v>
      </c>
      <c r="I235" s="60">
        <v>3800.7</v>
      </c>
      <c r="J235" s="91">
        <v>380.03039000000001</v>
      </c>
      <c r="K235" s="18">
        <f t="shared" si="19"/>
        <v>3800.7</v>
      </c>
      <c r="L235" s="53">
        <v>2978.3</v>
      </c>
      <c r="M235" s="53">
        <v>3154.3</v>
      </c>
      <c r="N235" s="54">
        <v>3154.3</v>
      </c>
    </row>
    <row r="236" spans="1:20" s="19" customFormat="1" ht="75" customHeight="1" x14ac:dyDescent="0.3">
      <c r="A236" s="1" t="str">
        <f t="shared" si="13"/>
        <v>920</v>
      </c>
      <c r="B236" s="1" t="str">
        <f t="shared" si="14"/>
        <v>2 02</v>
      </c>
      <c r="C236" s="1" t="str">
        <f t="shared" si="15"/>
        <v>920 2 02</v>
      </c>
      <c r="D236" s="1" t="str">
        <f t="shared" si="17"/>
        <v>25</v>
      </c>
      <c r="E236" s="1" t="str">
        <f t="shared" si="18"/>
        <v>920 2 02 25</v>
      </c>
      <c r="F236" s="65" t="s">
        <v>471</v>
      </c>
      <c r="G236" s="66" t="s">
        <v>136</v>
      </c>
      <c r="H236" s="67" t="s">
        <v>110</v>
      </c>
      <c r="I236" s="60">
        <v>200894.5</v>
      </c>
      <c r="J236" s="90">
        <v>62761.530339999998</v>
      </c>
      <c r="K236" s="18">
        <f t="shared" si="19"/>
        <v>200894.5</v>
      </c>
      <c r="L236" s="74">
        <v>233609.9</v>
      </c>
      <c r="M236" s="106">
        <v>235044.4</v>
      </c>
      <c r="N236" s="106">
        <v>235044.4</v>
      </c>
    </row>
    <row r="237" spans="1:20" s="19" customFormat="1" ht="56.25" customHeight="1" x14ac:dyDescent="0.3">
      <c r="A237" s="1"/>
      <c r="B237" s="1"/>
      <c r="C237" s="1"/>
      <c r="D237" s="1"/>
      <c r="E237" s="1"/>
      <c r="F237" s="65" t="s">
        <v>677</v>
      </c>
      <c r="G237" s="66" t="s">
        <v>635</v>
      </c>
      <c r="H237" s="67" t="s">
        <v>110</v>
      </c>
      <c r="I237" s="60">
        <v>142453.6</v>
      </c>
      <c r="J237" s="90">
        <v>64906.613420000001</v>
      </c>
      <c r="K237" s="18">
        <f t="shared" si="19"/>
        <v>142453.6</v>
      </c>
      <c r="L237" s="74"/>
      <c r="M237" s="106"/>
      <c r="N237" s="106"/>
    </row>
    <row r="238" spans="1:20" s="19" customFormat="1" ht="56.25" customHeight="1" x14ac:dyDescent="0.3">
      <c r="A238" s="1" t="str">
        <f t="shared" si="13"/>
        <v>920</v>
      </c>
      <c r="B238" s="1" t="str">
        <f t="shared" si="14"/>
        <v>2 02</v>
      </c>
      <c r="C238" s="1" t="str">
        <f t="shared" si="15"/>
        <v>920 2 02</v>
      </c>
      <c r="D238" s="1" t="str">
        <f t="shared" si="17"/>
        <v>25</v>
      </c>
      <c r="E238" s="1" t="str">
        <f t="shared" si="18"/>
        <v>920 2 02 25</v>
      </c>
      <c r="F238" s="65" t="s">
        <v>472</v>
      </c>
      <c r="G238" s="66" t="s">
        <v>137</v>
      </c>
      <c r="H238" s="67" t="s">
        <v>110</v>
      </c>
      <c r="I238" s="60">
        <v>36770.400000000001</v>
      </c>
      <c r="J238" s="90">
        <v>28655.222020000001</v>
      </c>
      <c r="K238" s="18">
        <f t="shared" si="19"/>
        <v>36770.400000000001</v>
      </c>
      <c r="L238" s="107">
        <v>28248.1</v>
      </c>
      <c r="M238" s="107">
        <v>28103.5</v>
      </c>
      <c r="N238" s="49">
        <v>27571.200000000001</v>
      </c>
    </row>
    <row r="239" spans="1:20" s="19" customFormat="1" ht="75" customHeight="1" x14ac:dyDescent="0.3">
      <c r="A239" s="1" t="str">
        <f t="shared" si="13"/>
        <v>920</v>
      </c>
      <c r="B239" s="1" t="str">
        <f t="shared" si="14"/>
        <v>2 02</v>
      </c>
      <c r="C239" s="1" t="str">
        <f t="shared" si="15"/>
        <v>920 2 02</v>
      </c>
      <c r="D239" s="1" t="str">
        <f t="shared" si="17"/>
        <v>25</v>
      </c>
      <c r="E239" s="1" t="str">
        <f t="shared" si="18"/>
        <v>920 2 02 25</v>
      </c>
      <c r="F239" s="68" t="s">
        <v>501</v>
      </c>
      <c r="G239" s="66" t="s">
        <v>406</v>
      </c>
      <c r="H239" s="67" t="s">
        <v>110</v>
      </c>
      <c r="I239" s="60">
        <v>282734</v>
      </c>
      <c r="J239" s="90">
        <v>21961.399010000001</v>
      </c>
      <c r="K239" s="18">
        <f t="shared" si="19"/>
        <v>282734</v>
      </c>
      <c r="L239" s="107">
        <v>71159.199999999997</v>
      </c>
      <c r="M239" s="107">
        <v>10008</v>
      </c>
      <c r="N239" s="49">
        <v>6975</v>
      </c>
    </row>
    <row r="240" spans="1:20" s="19" customFormat="1" ht="112.5" customHeight="1" x14ac:dyDescent="0.3">
      <c r="A240" s="1" t="str">
        <f t="shared" si="13"/>
        <v>920</v>
      </c>
      <c r="B240" s="1" t="str">
        <f t="shared" si="14"/>
        <v>2 02</v>
      </c>
      <c r="C240" s="1" t="str">
        <f t="shared" si="15"/>
        <v>920 2 02</v>
      </c>
      <c r="D240" s="1" t="str">
        <f t="shared" si="17"/>
        <v>25</v>
      </c>
      <c r="E240" s="1" t="str">
        <f t="shared" si="18"/>
        <v>920 2 02 25</v>
      </c>
      <c r="F240" s="65" t="s">
        <v>287</v>
      </c>
      <c r="G240" s="66" t="s">
        <v>288</v>
      </c>
      <c r="H240" s="67" t="s">
        <v>110</v>
      </c>
      <c r="I240" s="60">
        <v>29700</v>
      </c>
      <c r="J240" s="90">
        <v>0.27246999999999999</v>
      </c>
      <c r="K240" s="18">
        <f t="shared" si="19"/>
        <v>29700</v>
      </c>
      <c r="L240" s="106">
        <v>23760</v>
      </c>
      <c r="M240" s="105">
        <v>23760</v>
      </c>
      <c r="N240" s="105">
        <v>23760</v>
      </c>
    </row>
    <row r="241" spans="1:14" s="19" customFormat="1" ht="75" customHeight="1" x14ac:dyDescent="0.3">
      <c r="A241" s="1" t="str">
        <f t="shared" si="13"/>
        <v>920</v>
      </c>
      <c r="B241" s="1" t="str">
        <f t="shared" si="14"/>
        <v>2 02</v>
      </c>
      <c r="C241" s="1" t="str">
        <f t="shared" si="15"/>
        <v>920 2 02</v>
      </c>
      <c r="D241" s="1" t="str">
        <f t="shared" si="17"/>
        <v>25</v>
      </c>
      <c r="E241" s="1" t="str">
        <f t="shared" si="18"/>
        <v>920 2 02 25</v>
      </c>
      <c r="F241" s="65" t="s">
        <v>543</v>
      </c>
      <c r="G241" s="66" t="s">
        <v>542</v>
      </c>
      <c r="H241" s="67" t="s">
        <v>110</v>
      </c>
      <c r="I241" s="60">
        <v>22770</v>
      </c>
      <c r="J241" s="90">
        <v>0</v>
      </c>
      <c r="K241" s="18">
        <f t="shared" si="19"/>
        <v>22770</v>
      </c>
      <c r="L241" s="106"/>
      <c r="M241" s="105"/>
      <c r="N241" s="105"/>
    </row>
    <row r="242" spans="1:14" s="19" customFormat="1" ht="56.25" customHeight="1" x14ac:dyDescent="0.3">
      <c r="A242" s="1" t="str">
        <f t="shared" si="13"/>
        <v>920</v>
      </c>
      <c r="B242" s="1" t="str">
        <f t="shared" si="14"/>
        <v>2 02</v>
      </c>
      <c r="C242" s="1" t="str">
        <f t="shared" si="15"/>
        <v>920 2 02</v>
      </c>
      <c r="D242" s="1" t="str">
        <f t="shared" si="17"/>
        <v>25</v>
      </c>
      <c r="E242" s="1" t="str">
        <f t="shared" si="18"/>
        <v>920 2 02 25</v>
      </c>
      <c r="F242" s="68" t="s">
        <v>502</v>
      </c>
      <c r="G242" s="66" t="s">
        <v>407</v>
      </c>
      <c r="H242" s="67" t="s">
        <v>110</v>
      </c>
      <c r="I242" s="60">
        <v>46447.3</v>
      </c>
      <c r="J242" s="90">
        <v>33687.885739999998</v>
      </c>
      <c r="K242" s="18">
        <f t="shared" si="19"/>
        <v>46447.3</v>
      </c>
      <c r="L242" s="106">
        <v>18048.5</v>
      </c>
      <c r="M242" s="105">
        <v>26895.8</v>
      </c>
      <c r="N242" s="105">
        <v>0</v>
      </c>
    </row>
    <row r="243" spans="1:14" s="19" customFormat="1" ht="37.5" customHeight="1" x14ac:dyDescent="0.3">
      <c r="A243" s="1"/>
      <c r="B243" s="1"/>
      <c r="C243" s="1"/>
      <c r="D243" s="1"/>
      <c r="E243" s="1"/>
      <c r="F243" s="68" t="s">
        <v>691</v>
      </c>
      <c r="G243" s="66" t="s">
        <v>636</v>
      </c>
      <c r="H243" s="67" t="s">
        <v>110</v>
      </c>
      <c r="I243" s="60">
        <v>72622.3</v>
      </c>
      <c r="J243" s="90">
        <v>0</v>
      </c>
      <c r="K243" s="18">
        <f t="shared" si="19"/>
        <v>72622.3</v>
      </c>
      <c r="L243" s="106"/>
      <c r="M243" s="105"/>
      <c r="N243" s="105"/>
    </row>
    <row r="244" spans="1:14" s="19" customFormat="1" ht="56.25" customHeight="1" x14ac:dyDescent="0.3">
      <c r="A244" s="1" t="str">
        <f t="shared" si="13"/>
        <v>920</v>
      </c>
      <c r="B244" s="1" t="str">
        <f t="shared" si="14"/>
        <v>2 02</v>
      </c>
      <c r="C244" s="1" t="str">
        <f t="shared" si="15"/>
        <v>920 2 02</v>
      </c>
      <c r="D244" s="1" t="str">
        <f t="shared" si="17"/>
        <v>25</v>
      </c>
      <c r="E244" s="1" t="str">
        <f t="shared" si="18"/>
        <v>920 2 02 25</v>
      </c>
      <c r="F244" s="65" t="s">
        <v>289</v>
      </c>
      <c r="G244" s="66" t="s">
        <v>290</v>
      </c>
      <c r="H244" s="67" t="s">
        <v>110</v>
      </c>
      <c r="I244" s="60">
        <v>14857.3</v>
      </c>
      <c r="J244" s="90">
        <v>8988.5590200000006</v>
      </c>
      <c r="K244" s="18">
        <f t="shared" si="19"/>
        <v>14857.3</v>
      </c>
      <c r="L244" s="107">
        <v>11213.5</v>
      </c>
      <c r="M244" s="107">
        <v>11037</v>
      </c>
      <c r="N244" s="49">
        <v>11388</v>
      </c>
    </row>
    <row r="245" spans="1:14" s="19" customFormat="1" ht="56.25" customHeight="1" x14ac:dyDescent="0.3">
      <c r="A245" s="1" t="str">
        <f t="shared" si="13"/>
        <v>920</v>
      </c>
      <c r="B245" s="1" t="str">
        <f t="shared" si="14"/>
        <v>2 02</v>
      </c>
      <c r="C245" s="1" t="str">
        <f t="shared" si="15"/>
        <v>920 2 02</v>
      </c>
      <c r="D245" s="1" t="str">
        <f t="shared" si="17"/>
        <v>25</v>
      </c>
      <c r="E245" s="1" t="str">
        <f t="shared" si="18"/>
        <v>920 2 02 25</v>
      </c>
      <c r="F245" s="68" t="s">
        <v>503</v>
      </c>
      <c r="G245" s="66" t="s">
        <v>411</v>
      </c>
      <c r="H245" s="67" t="s">
        <v>110</v>
      </c>
      <c r="I245" s="60">
        <v>216948.4</v>
      </c>
      <c r="J245" s="90">
        <v>211563.5178</v>
      </c>
      <c r="K245" s="18">
        <f t="shared" si="19"/>
        <v>216948.4</v>
      </c>
      <c r="L245" s="107">
        <v>0</v>
      </c>
      <c r="M245" s="107">
        <v>104180.5</v>
      </c>
      <c r="N245" s="49">
        <v>0</v>
      </c>
    </row>
    <row r="246" spans="1:14" s="19" customFormat="1" ht="56.25" customHeight="1" x14ac:dyDescent="0.3">
      <c r="A246" s="1" t="str">
        <f t="shared" si="13"/>
        <v>920</v>
      </c>
      <c r="B246" s="1" t="str">
        <f t="shared" si="14"/>
        <v>2 02</v>
      </c>
      <c r="C246" s="1" t="str">
        <f t="shared" si="15"/>
        <v>920 2 02</v>
      </c>
      <c r="D246" s="1" t="str">
        <f t="shared" si="17"/>
        <v>25</v>
      </c>
      <c r="E246" s="1" t="str">
        <f t="shared" si="18"/>
        <v>920 2 02 25</v>
      </c>
      <c r="F246" s="65" t="s">
        <v>291</v>
      </c>
      <c r="G246" s="66" t="s">
        <v>292</v>
      </c>
      <c r="H246" s="67" t="s">
        <v>110</v>
      </c>
      <c r="I246" s="60">
        <v>11258.2</v>
      </c>
      <c r="J246" s="90">
        <v>7406.3828800000001</v>
      </c>
      <c r="K246" s="18">
        <f t="shared" si="19"/>
        <v>11258.2</v>
      </c>
      <c r="L246" s="49">
        <v>4538.5</v>
      </c>
      <c r="M246" s="49">
        <v>6510.5</v>
      </c>
      <c r="N246" s="49">
        <v>6512.3</v>
      </c>
    </row>
    <row r="247" spans="1:14" s="19" customFormat="1" ht="56.25" customHeight="1" x14ac:dyDescent="0.3">
      <c r="A247" s="1" t="str">
        <f t="shared" si="13"/>
        <v>920</v>
      </c>
      <c r="B247" s="1" t="str">
        <f t="shared" si="14"/>
        <v>2 02</v>
      </c>
      <c r="C247" s="1" t="str">
        <f t="shared" si="15"/>
        <v>920 2 02</v>
      </c>
      <c r="D247" s="1" t="str">
        <f t="shared" si="17"/>
        <v>25</v>
      </c>
      <c r="E247" s="1" t="str">
        <f t="shared" si="18"/>
        <v>920 2 02 25</v>
      </c>
      <c r="F247" s="68" t="s">
        <v>504</v>
      </c>
      <c r="G247" s="66" t="s">
        <v>412</v>
      </c>
      <c r="H247" s="67" t="s">
        <v>110</v>
      </c>
      <c r="I247" s="60">
        <v>0</v>
      </c>
      <c r="J247" s="90">
        <v>0</v>
      </c>
      <c r="K247" s="18">
        <f t="shared" si="19"/>
        <v>0</v>
      </c>
      <c r="L247" s="49">
        <v>0</v>
      </c>
      <c r="M247" s="49">
        <v>0</v>
      </c>
      <c r="N247" s="49">
        <v>226386.4</v>
      </c>
    </row>
    <row r="248" spans="1:14" s="19" customFormat="1" ht="75" customHeight="1" x14ac:dyDescent="0.3">
      <c r="A248" s="1" t="str">
        <f t="shared" si="13"/>
        <v>920</v>
      </c>
      <c r="B248" s="1" t="str">
        <f t="shared" si="14"/>
        <v>2 02</v>
      </c>
      <c r="C248" s="1" t="str">
        <f t="shared" si="15"/>
        <v>920 2 02</v>
      </c>
      <c r="D248" s="1" t="str">
        <f t="shared" si="17"/>
        <v>25</v>
      </c>
      <c r="E248" s="1" t="str">
        <f t="shared" si="18"/>
        <v>920 2 02 25</v>
      </c>
      <c r="F248" s="68" t="s">
        <v>505</v>
      </c>
      <c r="G248" s="66" t="s">
        <v>413</v>
      </c>
      <c r="H248" s="67" t="s">
        <v>110</v>
      </c>
      <c r="I248" s="60">
        <v>571067</v>
      </c>
      <c r="J248" s="90">
        <v>282792.81792</v>
      </c>
      <c r="K248" s="18">
        <f t="shared" si="19"/>
        <v>571067</v>
      </c>
      <c r="L248" s="49">
        <v>265530.3</v>
      </c>
      <c r="M248" s="49">
        <v>0</v>
      </c>
      <c r="N248" s="49">
        <v>0</v>
      </c>
    </row>
    <row r="249" spans="1:14" s="19" customFormat="1" ht="37.5" customHeight="1" x14ac:dyDescent="0.3">
      <c r="A249" s="1" t="str">
        <f t="shared" si="13"/>
        <v>920</v>
      </c>
      <c r="B249" s="1" t="str">
        <f t="shared" si="14"/>
        <v>2 02</v>
      </c>
      <c r="C249" s="1" t="str">
        <f t="shared" si="15"/>
        <v>920 2 02</v>
      </c>
      <c r="D249" s="1" t="str">
        <f t="shared" si="17"/>
        <v>25</v>
      </c>
      <c r="E249" s="1" t="str">
        <f t="shared" si="18"/>
        <v>920 2 02 25</v>
      </c>
      <c r="F249" s="68" t="s">
        <v>506</v>
      </c>
      <c r="G249" s="66" t="s">
        <v>414</v>
      </c>
      <c r="H249" s="67" t="s">
        <v>110</v>
      </c>
      <c r="I249" s="60">
        <v>157212</v>
      </c>
      <c r="J249" s="90">
        <v>1188</v>
      </c>
      <c r="K249" s="18">
        <f t="shared" si="19"/>
        <v>157212</v>
      </c>
      <c r="L249" s="49">
        <v>93698.9</v>
      </c>
      <c r="M249" s="49">
        <v>481124.6</v>
      </c>
      <c r="N249" s="49">
        <v>564159.69999999995</v>
      </c>
    </row>
    <row r="250" spans="1:14" s="19" customFormat="1" ht="56.25" customHeight="1" x14ac:dyDescent="0.3">
      <c r="A250" s="1" t="str">
        <f t="shared" si="13"/>
        <v>920</v>
      </c>
      <c r="B250" s="1" t="str">
        <f t="shared" si="14"/>
        <v>2 02</v>
      </c>
      <c r="C250" s="1" t="str">
        <f t="shared" si="15"/>
        <v>920 2 02</v>
      </c>
      <c r="D250" s="1" t="str">
        <f t="shared" si="17"/>
        <v>25</v>
      </c>
      <c r="E250" s="1" t="str">
        <f t="shared" si="18"/>
        <v>920 2 02 25</v>
      </c>
      <c r="F250" s="65" t="s">
        <v>293</v>
      </c>
      <c r="G250" s="66" t="s">
        <v>294</v>
      </c>
      <c r="H250" s="67" t="s">
        <v>110</v>
      </c>
      <c r="I250" s="60">
        <v>34111.1</v>
      </c>
      <c r="J250" s="90">
        <v>0</v>
      </c>
      <c r="K250" s="18">
        <f t="shared" si="19"/>
        <v>34111.1</v>
      </c>
      <c r="L250" s="107">
        <v>5878.1</v>
      </c>
      <c r="M250" s="49">
        <v>9187.7000000000007</v>
      </c>
      <c r="N250" s="49">
        <v>9798.6</v>
      </c>
    </row>
    <row r="251" spans="1:14" s="19" customFormat="1" ht="75" customHeight="1" x14ac:dyDescent="0.3">
      <c r="A251" s="1"/>
      <c r="B251" s="1"/>
      <c r="C251" s="1"/>
      <c r="D251" s="1"/>
      <c r="E251" s="1"/>
      <c r="F251" s="65" t="s">
        <v>694</v>
      </c>
      <c r="G251" s="66" t="s">
        <v>639</v>
      </c>
      <c r="H251" s="67" t="s">
        <v>110</v>
      </c>
      <c r="I251" s="60">
        <v>2819</v>
      </c>
      <c r="J251" s="90">
        <v>0</v>
      </c>
      <c r="K251" s="18">
        <f t="shared" si="19"/>
        <v>2819</v>
      </c>
      <c r="L251" s="107">
        <v>2537.3000000000002</v>
      </c>
      <c r="M251" s="107">
        <v>2537.3000000000002</v>
      </c>
      <c r="N251" s="107">
        <v>2537.3000000000002</v>
      </c>
    </row>
    <row r="252" spans="1:14" s="19" customFormat="1" ht="37.5" customHeight="1" x14ac:dyDescent="0.3">
      <c r="A252" s="1"/>
      <c r="B252" s="1"/>
      <c r="C252" s="1"/>
      <c r="D252" s="1"/>
      <c r="E252" s="1"/>
      <c r="F252" s="65" t="s">
        <v>695</v>
      </c>
      <c r="G252" s="66" t="s">
        <v>640</v>
      </c>
      <c r="H252" s="67" t="s">
        <v>110</v>
      </c>
      <c r="I252" s="60">
        <v>29700</v>
      </c>
      <c r="J252" s="90">
        <v>0</v>
      </c>
      <c r="K252" s="18">
        <f t="shared" si="19"/>
        <v>29700</v>
      </c>
      <c r="L252" s="107">
        <v>7227</v>
      </c>
      <c r="M252" s="49">
        <v>7920</v>
      </c>
      <c r="N252" s="49">
        <v>2475</v>
      </c>
    </row>
    <row r="253" spans="1:14" s="19" customFormat="1" ht="56.25" x14ac:dyDescent="0.3">
      <c r="A253" s="1"/>
      <c r="B253" s="1"/>
      <c r="C253" s="1"/>
      <c r="D253" s="1"/>
      <c r="E253" s="1"/>
      <c r="F253" s="65" t="s">
        <v>696</v>
      </c>
      <c r="G253" s="66" t="s">
        <v>641</v>
      </c>
      <c r="H253" s="67" t="s">
        <v>110</v>
      </c>
      <c r="I253" s="60">
        <v>3926.8</v>
      </c>
      <c r="J253" s="90">
        <v>2456.6421500000001</v>
      </c>
      <c r="K253" s="18">
        <f t="shared" si="19"/>
        <v>3926.8</v>
      </c>
      <c r="L253" s="107">
        <v>3927</v>
      </c>
      <c r="M253" s="107">
        <v>3927</v>
      </c>
      <c r="N253" s="107">
        <v>3927</v>
      </c>
    </row>
    <row r="254" spans="1:14" s="19" customFormat="1" ht="75" customHeight="1" x14ac:dyDescent="0.3">
      <c r="A254" s="1" t="str">
        <f t="shared" si="13"/>
        <v>920</v>
      </c>
      <c r="B254" s="1" t="str">
        <f t="shared" si="14"/>
        <v>2 02</v>
      </c>
      <c r="C254" s="1" t="str">
        <f t="shared" si="15"/>
        <v>920 2 02</v>
      </c>
      <c r="D254" s="1" t="str">
        <f t="shared" si="17"/>
        <v>25</v>
      </c>
      <c r="E254" s="1" t="str">
        <f t="shared" si="18"/>
        <v>920 2 02 25</v>
      </c>
      <c r="F254" s="65" t="s">
        <v>545</v>
      </c>
      <c r="G254" s="66" t="s">
        <v>544</v>
      </c>
      <c r="H254" s="67" t="s">
        <v>110</v>
      </c>
      <c r="I254" s="60">
        <v>683.4</v>
      </c>
      <c r="J254" s="90">
        <v>93.876760000000004</v>
      </c>
      <c r="K254" s="18">
        <f t="shared" si="19"/>
        <v>683.4</v>
      </c>
      <c r="L254" s="107"/>
      <c r="M254" s="49"/>
      <c r="N254" s="49"/>
    </row>
    <row r="255" spans="1:14" s="19" customFormat="1" ht="37.5" customHeight="1" x14ac:dyDescent="0.3">
      <c r="A255" s="1"/>
      <c r="B255" s="1"/>
      <c r="C255" s="1"/>
      <c r="D255" s="1"/>
      <c r="E255" s="1"/>
      <c r="F255" s="65" t="s">
        <v>697</v>
      </c>
      <c r="G255" s="66" t="s">
        <v>642</v>
      </c>
      <c r="H255" s="67" t="s">
        <v>110</v>
      </c>
      <c r="I255" s="60">
        <v>1553200.7</v>
      </c>
      <c r="J255" s="90">
        <v>1364732.1439499999</v>
      </c>
      <c r="K255" s="18">
        <f t="shared" si="19"/>
        <v>1553200.7</v>
      </c>
      <c r="L255" s="107"/>
      <c r="M255" s="49"/>
      <c r="N255" s="49"/>
    </row>
    <row r="256" spans="1:14" s="19" customFormat="1" ht="56.25" customHeight="1" x14ac:dyDescent="0.3">
      <c r="A256" s="1"/>
      <c r="B256" s="1"/>
      <c r="C256" s="1"/>
      <c r="D256" s="1"/>
      <c r="E256" s="1"/>
      <c r="F256" s="65" t="s">
        <v>698</v>
      </c>
      <c r="G256" s="66" t="s">
        <v>643</v>
      </c>
      <c r="H256" s="67" t="s">
        <v>110</v>
      </c>
      <c r="I256" s="60">
        <v>153720.1</v>
      </c>
      <c r="J256" s="90">
        <v>0</v>
      </c>
      <c r="K256" s="18">
        <f t="shared" si="19"/>
        <v>153720.1</v>
      </c>
      <c r="L256" s="107"/>
      <c r="M256" s="49"/>
      <c r="N256" s="49"/>
    </row>
    <row r="257" spans="1:14" s="19" customFormat="1" ht="75" customHeight="1" x14ac:dyDescent="0.3">
      <c r="A257" s="1"/>
      <c r="B257" s="1"/>
      <c r="C257" s="1"/>
      <c r="D257" s="1"/>
      <c r="E257" s="1"/>
      <c r="F257" s="65" t="s">
        <v>699</v>
      </c>
      <c r="G257" s="66" t="s">
        <v>644</v>
      </c>
      <c r="H257" s="67" t="s">
        <v>110</v>
      </c>
      <c r="I257" s="60">
        <v>76855.7</v>
      </c>
      <c r="J257" s="90">
        <v>41012.506479999996</v>
      </c>
      <c r="K257" s="18">
        <f t="shared" si="19"/>
        <v>76855.7</v>
      </c>
      <c r="L257" s="107"/>
      <c r="M257" s="49"/>
      <c r="N257" s="49"/>
    </row>
    <row r="258" spans="1:14" s="19" customFormat="1" ht="37.5" customHeight="1" x14ac:dyDescent="0.3">
      <c r="A258" s="1" t="str">
        <f t="shared" si="13"/>
        <v>920</v>
      </c>
      <c r="B258" s="1" t="str">
        <f t="shared" si="14"/>
        <v>2 02</v>
      </c>
      <c r="C258" s="1" t="str">
        <f t="shared" si="15"/>
        <v>920 2 02</v>
      </c>
      <c r="D258" s="1" t="str">
        <f t="shared" si="17"/>
        <v>25</v>
      </c>
      <c r="E258" s="1" t="str">
        <f t="shared" si="18"/>
        <v>920 2 02 25</v>
      </c>
      <c r="F258" s="65" t="s">
        <v>547</v>
      </c>
      <c r="G258" s="66" t="s">
        <v>546</v>
      </c>
      <c r="H258" s="67" t="s">
        <v>110</v>
      </c>
      <c r="I258" s="60">
        <v>233742.8</v>
      </c>
      <c r="J258" s="90">
        <v>10785.05474</v>
      </c>
      <c r="K258" s="18">
        <f t="shared" si="19"/>
        <v>233742.8</v>
      </c>
      <c r="L258" s="107">
        <v>103180.6</v>
      </c>
      <c r="M258" s="49">
        <v>173633.9</v>
      </c>
      <c r="N258" s="49">
        <v>176798.1</v>
      </c>
    </row>
    <row r="259" spans="1:14" s="19" customFormat="1" ht="75" customHeight="1" x14ac:dyDescent="0.3">
      <c r="A259" s="1"/>
      <c r="B259" s="1"/>
      <c r="C259" s="1"/>
      <c r="D259" s="1"/>
      <c r="E259" s="1"/>
      <c r="F259" s="65" t="s">
        <v>704</v>
      </c>
      <c r="G259" s="66" t="s">
        <v>649</v>
      </c>
      <c r="H259" s="67" t="s">
        <v>110</v>
      </c>
      <c r="I259" s="60">
        <v>16755.7</v>
      </c>
      <c r="J259" s="90">
        <v>10247.804239999999</v>
      </c>
      <c r="K259" s="18">
        <f t="shared" si="19"/>
        <v>16755.7</v>
      </c>
      <c r="L259" s="107">
        <v>19204.8</v>
      </c>
      <c r="M259" s="107">
        <v>19204.8</v>
      </c>
      <c r="N259" s="107">
        <v>19204.8</v>
      </c>
    </row>
    <row r="260" spans="1:14" s="19" customFormat="1" ht="112.5" customHeight="1" x14ac:dyDescent="0.3">
      <c r="A260" s="1" t="str">
        <f t="shared" si="13"/>
        <v>920</v>
      </c>
      <c r="B260" s="1" t="str">
        <f t="shared" si="14"/>
        <v>2 02</v>
      </c>
      <c r="C260" s="1" t="str">
        <f t="shared" si="15"/>
        <v>920 2 02</v>
      </c>
      <c r="D260" s="1" t="str">
        <f t="shared" si="17"/>
        <v>25</v>
      </c>
      <c r="E260" s="1" t="str">
        <f t="shared" si="18"/>
        <v>920 2 02 25</v>
      </c>
      <c r="F260" s="65" t="s">
        <v>473</v>
      </c>
      <c r="G260" s="66" t="s">
        <v>138</v>
      </c>
      <c r="H260" s="67" t="s">
        <v>110</v>
      </c>
      <c r="I260" s="60"/>
      <c r="J260" s="90"/>
      <c r="K260" s="18">
        <f t="shared" si="19"/>
        <v>0</v>
      </c>
      <c r="L260" s="105"/>
      <c r="M260" s="105"/>
      <c r="N260" s="105"/>
    </row>
    <row r="261" spans="1:14" s="19" customFormat="1" ht="56.25" customHeight="1" x14ac:dyDescent="0.3">
      <c r="A261" s="1" t="str">
        <f t="shared" si="13"/>
        <v>920</v>
      </c>
      <c r="B261" s="1" t="str">
        <f t="shared" si="14"/>
        <v>2 02</v>
      </c>
      <c r="C261" s="1" t="str">
        <f t="shared" si="15"/>
        <v>920 2 02</v>
      </c>
      <c r="D261" s="1" t="str">
        <f t="shared" si="17"/>
        <v>25</v>
      </c>
      <c r="E261" s="1" t="str">
        <f t="shared" si="18"/>
        <v>920 2 02 25</v>
      </c>
      <c r="F261" s="65" t="s">
        <v>507</v>
      </c>
      <c r="G261" s="66" t="s">
        <v>492</v>
      </c>
      <c r="H261" s="67" t="s">
        <v>110</v>
      </c>
      <c r="I261" s="60">
        <v>7736.9</v>
      </c>
      <c r="J261" s="90">
        <v>647.80124000000001</v>
      </c>
      <c r="K261" s="18">
        <f t="shared" si="19"/>
        <v>7736.9</v>
      </c>
      <c r="L261" s="105"/>
      <c r="M261" s="105"/>
      <c r="N261" s="105"/>
    </row>
    <row r="262" spans="1:14" s="19" customFormat="1" ht="37.5" customHeight="1" x14ac:dyDescent="0.3">
      <c r="A262" s="1" t="str">
        <f t="shared" si="13"/>
        <v>920</v>
      </c>
      <c r="B262" s="1" t="str">
        <f t="shared" si="14"/>
        <v>2 02</v>
      </c>
      <c r="C262" s="1" t="str">
        <f t="shared" si="15"/>
        <v>920 2 02</v>
      </c>
      <c r="D262" s="1" t="str">
        <f t="shared" si="17"/>
        <v>25</v>
      </c>
      <c r="E262" s="1" t="str">
        <f t="shared" si="18"/>
        <v>920 2 02 25</v>
      </c>
      <c r="F262" s="65" t="s">
        <v>508</v>
      </c>
      <c r="G262" s="66" t="s">
        <v>510</v>
      </c>
      <c r="H262" s="67" t="s">
        <v>110</v>
      </c>
      <c r="I262" s="60">
        <v>16764.599999999999</v>
      </c>
      <c r="J262" s="90">
        <v>0</v>
      </c>
      <c r="K262" s="18">
        <f t="shared" si="19"/>
        <v>16764.599999999999</v>
      </c>
      <c r="L262" s="49">
        <v>0</v>
      </c>
      <c r="M262" s="49">
        <v>30898.5</v>
      </c>
      <c r="N262" s="49">
        <v>0</v>
      </c>
    </row>
    <row r="263" spans="1:14" s="19" customFormat="1" ht="136.5" customHeight="1" x14ac:dyDescent="0.3">
      <c r="A263" s="1"/>
      <c r="B263" s="1"/>
      <c r="C263" s="1"/>
      <c r="D263" s="1"/>
      <c r="E263" s="1"/>
      <c r="F263" s="65" t="s">
        <v>692</v>
      </c>
      <c r="G263" s="66" t="s">
        <v>637</v>
      </c>
      <c r="H263" s="67" t="s">
        <v>110</v>
      </c>
      <c r="I263" s="60">
        <v>21366.7</v>
      </c>
      <c r="J263" s="90">
        <v>1849.7454</v>
      </c>
      <c r="K263" s="18">
        <f t="shared" si="19"/>
        <v>21366.7</v>
      </c>
      <c r="L263" s="105"/>
      <c r="M263" s="105"/>
      <c r="N263" s="105"/>
    </row>
    <row r="264" spans="1:14" s="19" customFormat="1" ht="83.25" customHeight="1" x14ac:dyDescent="0.3">
      <c r="A264" s="1"/>
      <c r="B264" s="1"/>
      <c r="C264" s="1"/>
      <c r="D264" s="1"/>
      <c r="E264" s="1"/>
      <c r="F264" s="65" t="s">
        <v>693</v>
      </c>
      <c r="G264" s="66" t="s">
        <v>638</v>
      </c>
      <c r="H264" s="67" t="s">
        <v>110</v>
      </c>
      <c r="I264" s="60">
        <v>28021.4</v>
      </c>
      <c r="J264" s="90">
        <v>13815.032219999999</v>
      </c>
      <c r="K264" s="18">
        <f t="shared" si="19"/>
        <v>28021.4</v>
      </c>
      <c r="L264" s="49">
        <v>50424.6</v>
      </c>
      <c r="M264" s="49">
        <v>0</v>
      </c>
      <c r="N264" s="49">
        <v>0</v>
      </c>
    </row>
    <row r="265" spans="1:14" s="19" customFormat="1" ht="37.5" customHeight="1" x14ac:dyDescent="0.3">
      <c r="A265" s="1" t="str">
        <f t="shared" si="13"/>
        <v>920</v>
      </c>
      <c r="B265" s="1" t="str">
        <f t="shared" si="14"/>
        <v>2 02</v>
      </c>
      <c r="C265" s="1" t="str">
        <f t="shared" si="15"/>
        <v>920 2 02</v>
      </c>
      <c r="D265" s="1" t="str">
        <f t="shared" si="17"/>
        <v>25</v>
      </c>
      <c r="E265" s="1" t="str">
        <f t="shared" si="18"/>
        <v>920 2 02 25</v>
      </c>
      <c r="F265" s="65" t="s">
        <v>511</v>
      </c>
      <c r="G265" s="66" t="s">
        <v>509</v>
      </c>
      <c r="H265" s="67" t="s">
        <v>110</v>
      </c>
      <c r="I265" s="60">
        <v>0</v>
      </c>
      <c r="J265" s="90">
        <v>0</v>
      </c>
      <c r="K265" s="18">
        <f t="shared" si="19"/>
        <v>0</v>
      </c>
      <c r="L265" s="105">
        <v>11015.2</v>
      </c>
      <c r="M265" s="105">
        <v>0</v>
      </c>
      <c r="N265" s="105">
        <v>0</v>
      </c>
    </row>
    <row r="266" spans="1:14" s="19" customFormat="1" ht="75" customHeight="1" x14ac:dyDescent="0.3">
      <c r="A266" s="1" t="str">
        <f t="shared" si="13"/>
        <v>920</v>
      </c>
      <c r="B266" s="1" t="str">
        <f t="shared" si="14"/>
        <v>2 02</v>
      </c>
      <c r="C266" s="1" t="str">
        <f t="shared" si="15"/>
        <v>920 2 02</v>
      </c>
      <c r="D266" s="1" t="str">
        <f t="shared" si="17"/>
        <v>27</v>
      </c>
      <c r="E266" s="1" t="str">
        <f t="shared" si="18"/>
        <v>920 2 02 27</v>
      </c>
      <c r="F266" s="65" t="s">
        <v>513</v>
      </c>
      <c r="G266" s="66" t="s">
        <v>512</v>
      </c>
      <c r="H266" s="67" t="s">
        <v>110</v>
      </c>
      <c r="I266" s="60"/>
      <c r="J266" s="90"/>
      <c r="K266" s="18">
        <f t="shared" si="19"/>
        <v>0</v>
      </c>
      <c r="L266" s="105"/>
      <c r="M266" s="105">
        <v>42700</v>
      </c>
      <c r="N266" s="105">
        <v>90000</v>
      </c>
    </row>
    <row r="267" spans="1:14" s="19" customFormat="1" ht="75" customHeight="1" x14ac:dyDescent="0.3">
      <c r="A267" s="1" t="str">
        <f t="shared" si="13"/>
        <v>920</v>
      </c>
      <c r="B267" s="1" t="str">
        <f t="shared" si="14"/>
        <v>2 02</v>
      </c>
      <c r="C267" s="1" t="str">
        <f t="shared" si="15"/>
        <v>920 2 02</v>
      </c>
      <c r="D267" s="1" t="str">
        <f t="shared" si="17"/>
        <v>25</v>
      </c>
      <c r="E267" s="1" t="str">
        <f t="shared" si="18"/>
        <v>920 2 02 25</v>
      </c>
      <c r="F267" s="65" t="s">
        <v>514</v>
      </c>
      <c r="G267" s="66" t="s">
        <v>493</v>
      </c>
      <c r="H267" s="67" t="s">
        <v>110</v>
      </c>
      <c r="I267" s="60">
        <v>123.5</v>
      </c>
      <c r="J267" s="90">
        <v>0</v>
      </c>
      <c r="K267" s="18">
        <f t="shared" si="19"/>
        <v>123.5</v>
      </c>
      <c r="L267" s="49">
        <v>118.8</v>
      </c>
      <c r="M267" s="49">
        <v>0</v>
      </c>
      <c r="N267" s="49">
        <v>0</v>
      </c>
    </row>
    <row r="268" spans="1:14" s="19" customFormat="1" ht="37.5" customHeight="1" x14ac:dyDescent="0.3">
      <c r="A268" s="1" t="str">
        <f t="shared" si="13"/>
        <v>920</v>
      </c>
      <c r="B268" s="1" t="str">
        <f t="shared" si="14"/>
        <v>2 02</v>
      </c>
      <c r="C268" s="1" t="str">
        <f t="shared" si="15"/>
        <v>920 2 02</v>
      </c>
      <c r="D268" s="1" t="str">
        <f t="shared" si="17"/>
        <v>25</v>
      </c>
      <c r="E268" s="1" t="str">
        <f t="shared" si="18"/>
        <v>920 2 02 25</v>
      </c>
      <c r="F268" s="65" t="s">
        <v>515</v>
      </c>
      <c r="G268" s="66" t="s">
        <v>494</v>
      </c>
      <c r="H268" s="67" t="s">
        <v>110</v>
      </c>
      <c r="I268" s="60">
        <v>111384.3</v>
      </c>
      <c r="J268" s="90">
        <v>94819.124779999998</v>
      </c>
      <c r="K268" s="18">
        <f t="shared" si="19"/>
        <v>111384.3</v>
      </c>
      <c r="L268" s="49">
        <v>105299.9</v>
      </c>
      <c r="M268" s="49">
        <v>105347.7</v>
      </c>
      <c r="N268" s="49">
        <v>105089.5</v>
      </c>
    </row>
    <row r="269" spans="1:14" s="19" customFormat="1" ht="75" customHeight="1" x14ac:dyDescent="0.3">
      <c r="A269" s="1" t="str">
        <f t="shared" si="13"/>
        <v>920</v>
      </c>
      <c r="B269" s="1" t="str">
        <f t="shared" si="14"/>
        <v>2 02</v>
      </c>
      <c r="C269" s="1" t="str">
        <f t="shared" si="15"/>
        <v>920 2 02</v>
      </c>
      <c r="D269" s="1" t="str">
        <f t="shared" si="17"/>
        <v>27</v>
      </c>
      <c r="E269" s="1" t="str">
        <f t="shared" si="18"/>
        <v>920 2 02 27</v>
      </c>
      <c r="F269" s="65" t="s">
        <v>517</v>
      </c>
      <c r="G269" s="66" t="s">
        <v>516</v>
      </c>
      <c r="H269" s="67" t="s">
        <v>110</v>
      </c>
      <c r="I269" s="60">
        <v>157885.1</v>
      </c>
      <c r="J269" s="90">
        <v>0</v>
      </c>
      <c r="K269" s="18">
        <f t="shared" si="19"/>
        <v>157885.1</v>
      </c>
      <c r="L269" s="49">
        <v>138958.6</v>
      </c>
      <c r="M269" s="49">
        <v>0</v>
      </c>
      <c r="N269" s="49">
        <v>371124</v>
      </c>
    </row>
    <row r="270" spans="1:14" s="19" customFormat="1" ht="37.5" customHeight="1" x14ac:dyDescent="0.3">
      <c r="A270" s="1" t="str">
        <f t="shared" si="13"/>
        <v>920</v>
      </c>
      <c r="B270" s="1" t="str">
        <f t="shared" si="14"/>
        <v>2 02</v>
      </c>
      <c r="C270" s="1" t="str">
        <f t="shared" si="15"/>
        <v>920 2 02</v>
      </c>
      <c r="D270" s="1" t="str">
        <f t="shared" si="17"/>
        <v>35</v>
      </c>
      <c r="E270" s="1" t="str">
        <f t="shared" si="18"/>
        <v>920 2 02 35</v>
      </c>
      <c r="F270" s="65" t="s">
        <v>518</v>
      </c>
      <c r="G270" s="66" t="s">
        <v>495</v>
      </c>
      <c r="H270" s="67" t="s">
        <v>110</v>
      </c>
      <c r="I270" s="60"/>
      <c r="J270" s="90"/>
      <c r="K270" s="18">
        <f t="shared" si="19"/>
        <v>0</v>
      </c>
      <c r="L270" s="105"/>
      <c r="M270" s="105"/>
      <c r="N270" s="105"/>
    </row>
    <row r="271" spans="1:14" s="19" customFormat="1" ht="56.25" customHeight="1" x14ac:dyDescent="0.3">
      <c r="A271" s="1" t="str">
        <f t="shared" si="13"/>
        <v>920</v>
      </c>
      <c r="B271" s="1" t="str">
        <f t="shared" si="14"/>
        <v>2 02</v>
      </c>
      <c r="C271" s="1" t="str">
        <f t="shared" si="15"/>
        <v>920 2 02</v>
      </c>
      <c r="D271" s="1" t="str">
        <f t="shared" si="17"/>
        <v>45</v>
      </c>
      <c r="E271" s="1" t="str">
        <f t="shared" si="18"/>
        <v>920 2 02 45</v>
      </c>
      <c r="F271" s="65" t="s">
        <v>520</v>
      </c>
      <c r="G271" s="66" t="s">
        <v>497</v>
      </c>
      <c r="H271" s="67" t="s">
        <v>110</v>
      </c>
      <c r="I271" s="60"/>
      <c r="J271" s="90"/>
      <c r="K271" s="18">
        <f t="shared" si="19"/>
        <v>0</v>
      </c>
      <c r="L271" s="105"/>
      <c r="M271" s="105"/>
      <c r="N271" s="105"/>
    </row>
    <row r="272" spans="1:14" s="19" customFormat="1" ht="75" customHeight="1" x14ac:dyDescent="0.3">
      <c r="A272" s="1" t="str">
        <f t="shared" si="13"/>
        <v>920</v>
      </c>
      <c r="B272" s="1" t="str">
        <f t="shared" si="14"/>
        <v>2 02</v>
      </c>
      <c r="C272" s="1" t="str">
        <f t="shared" si="15"/>
        <v>920 2 02</v>
      </c>
      <c r="D272" s="1" t="str">
        <f t="shared" si="17"/>
        <v>45</v>
      </c>
      <c r="E272" s="1" t="str">
        <f t="shared" si="18"/>
        <v>920 2 02 45</v>
      </c>
      <c r="F272" s="65" t="s">
        <v>523</v>
      </c>
      <c r="G272" s="70" t="s">
        <v>522</v>
      </c>
      <c r="H272" s="67" t="s">
        <v>110</v>
      </c>
      <c r="I272" s="60"/>
      <c r="J272" s="90"/>
      <c r="K272" s="18">
        <f t="shared" si="19"/>
        <v>0</v>
      </c>
      <c r="L272" s="105"/>
      <c r="M272" s="105"/>
      <c r="N272" s="105"/>
    </row>
    <row r="273" spans="1:14" s="19" customFormat="1" ht="56.25" customHeight="1" x14ac:dyDescent="0.3">
      <c r="A273" s="1" t="str">
        <f t="shared" si="13"/>
        <v>920</v>
      </c>
      <c r="B273" s="1" t="str">
        <f t="shared" si="14"/>
        <v>2 02</v>
      </c>
      <c r="C273" s="1" t="str">
        <f t="shared" si="15"/>
        <v>920 2 02</v>
      </c>
      <c r="D273" s="1" t="str">
        <f t="shared" si="17"/>
        <v>25</v>
      </c>
      <c r="E273" s="1" t="str">
        <f t="shared" si="18"/>
        <v>920 2 02 25</v>
      </c>
      <c r="F273" s="65" t="s">
        <v>474</v>
      </c>
      <c r="G273" s="66" t="s">
        <v>139</v>
      </c>
      <c r="H273" s="67" t="s">
        <v>110</v>
      </c>
      <c r="I273" s="60"/>
      <c r="J273" s="90"/>
      <c r="K273" s="18">
        <f t="shared" si="19"/>
        <v>0</v>
      </c>
      <c r="L273" s="49"/>
      <c r="M273" s="49"/>
      <c r="N273" s="49"/>
    </row>
    <row r="274" spans="1:14" s="19" customFormat="1" ht="78.75" customHeight="1" x14ac:dyDescent="0.3">
      <c r="A274" s="1" t="str">
        <f t="shared" si="13"/>
        <v>920</v>
      </c>
      <c r="B274" s="1" t="str">
        <f t="shared" si="14"/>
        <v>2 02</v>
      </c>
      <c r="C274" s="1" t="str">
        <f t="shared" si="15"/>
        <v>920 2 02</v>
      </c>
      <c r="D274" s="1" t="str">
        <f t="shared" si="17"/>
        <v>25</v>
      </c>
      <c r="E274" s="1" t="str">
        <f t="shared" si="18"/>
        <v>920 2 02 25</v>
      </c>
      <c r="F274" s="65" t="s">
        <v>475</v>
      </c>
      <c r="G274" s="66" t="s">
        <v>140</v>
      </c>
      <c r="H274" s="67" t="s">
        <v>110</v>
      </c>
      <c r="I274" s="60">
        <v>358.8</v>
      </c>
      <c r="J274" s="90">
        <v>179.40001000000001</v>
      </c>
      <c r="K274" s="18">
        <f t="shared" si="19"/>
        <v>358.8</v>
      </c>
      <c r="L274" s="105">
        <v>352.5</v>
      </c>
      <c r="M274" s="105">
        <v>342.7</v>
      </c>
      <c r="N274" s="105">
        <v>342.7</v>
      </c>
    </row>
    <row r="275" spans="1:14" s="19" customFormat="1" ht="56.25" customHeight="1" x14ac:dyDescent="0.3">
      <c r="A275" s="1"/>
      <c r="B275" s="1"/>
      <c r="C275" s="1"/>
      <c r="D275" s="1"/>
      <c r="E275" s="1"/>
      <c r="F275" s="65" t="s">
        <v>700</v>
      </c>
      <c r="G275" s="66" t="s">
        <v>645</v>
      </c>
      <c r="H275" s="67" t="s">
        <v>110</v>
      </c>
      <c r="I275" s="60">
        <v>293467.8</v>
      </c>
      <c r="J275" s="90">
        <v>89962.534530000004</v>
      </c>
      <c r="K275" s="18">
        <f t="shared" si="19"/>
        <v>293467.8</v>
      </c>
      <c r="L275" s="105"/>
      <c r="M275" s="105"/>
      <c r="N275" s="105"/>
    </row>
    <row r="276" spans="1:14" s="19" customFormat="1" ht="78" customHeight="1" x14ac:dyDescent="0.3">
      <c r="A276" s="1"/>
      <c r="B276" s="1"/>
      <c r="C276" s="1"/>
      <c r="D276" s="1"/>
      <c r="E276" s="1"/>
      <c r="F276" s="65" t="s">
        <v>701</v>
      </c>
      <c r="G276" s="66" t="s">
        <v>646</v>
      </c>
      <c r="H276" s="67" t="s">
        <v>110</v>
      </c>
      <c r="I276" s="60">
        <v>4840.5</v>
      </c>
      <c r="J276" s="90">
        <v>2329.3208</v>
      </c>
      <c r="K276" s="18">
        <f t="shared" si="19"/>
        <v>4840.5</v>
      </c>
      <c r="L276" s="49">
        <v>4840.5</v>
      </c>
      <c r="M276" s="49">
        <v>6185.5</v>
      </c>
      <c r="N276" s="49">
        <v>6185.5</v>
      </c>
    </row>
    <row r="277" spans="1:14" s="19" customFormat="1" ht="56.25" customHeight="1" x14ac:dyDescent="0.3">
      <c r="A277" s="1" t="str">
        <f t="shared" si="13"/>
        <v>920</v>
      </c>
      <c r="B277" s="1" t="str">
        <f t="shared" si="14"/>
        <v>2 02</v>
      </c>
      <c r="C277" s="1" t="str">
        <f>LEFT(F277,8)</f>
        <v>920 2 02</v>
      </c>
      <c r="D277" s="1" t="str">
        <f t="shared" si="17"/>
        <v>25</v>
      </c>
      <c r="E277" s="1" t="str">
        <f>LEFT(F277,11)</f>
        <v>920 2 02 25</v>
      </c>
      <c r="F277" s="65" t="s">
        <v>415</v>
      </c>
      <c r="G277" s="66" t="s">
        <v>141</v>
      </c>
      <c r="H277" s="67" t="s">
        <v>110</v>
      </c>
      <c r="I277" s="60">
        <v>320.10000000000002</v>
      </c>
      <c r="J277" s="90">
        <v>265.85419000000002</v>
      </c>
      <c r="K277" s="18">
        <f t="shared" si="19"/>
        <v>320.10000000000002</v>
      </c>
      <c r="L277" s="49">
        <v>258.8</v>
      </c>
      <c r="M277" s="107">
        <v>249.5</v>
      </c>
      <c r="N277" s="49">
        <v>247.6</v>
      </c>
    </row>
    <row r="278" spans="1:14" s="19" customFormat="1" ht="56.25" customHeight="1" x14ac:dyDescent="0.3">
      <c r="A278" s="1" t="str">
        <f t="shared" si="13"/>
        <v>920</v>
      </c>
      <c r="B278" s="1" t="str">
        <f t="shared" si="14"/>
        <v>2 02</v>
      </c>
      <c r="C278" s="1" t="str">
        <f t="shared" si="15"/>
        <v>920 2 02</v>
      </c>
      <c r="D278" s="1" t="str">
        <f t="shared" si="17"/>
        <v>25</v>
      </c>
      <c r="E278" s="1" t="str">
        <f t="shared" si="18"/>
        <v>920 2 02 25</v>
      </c>
      <c r="F278" s="71" t="s">
        <v>417</v>
      </c>
      <c r="G278" s="72" t="s">
        <v>295</v>
      </c>
      <c r="H278" s="67" t="s">
        <v>110</v>
      </c>
      <c r="I278" s="60">
        <v>8712.5</v>
      </c>
      <c r="J278" s="90">
        <v>6967.2851499999997</v>
      </c>
      <c r="K278" s="18">
        <f t="shared" si="19"/>
        <v>8712.5</v>
      </c>
      <c r="L278" s="74">
        <v>2985.1</v>
      </c>
      <c r="M278" s="74">
        <v>2994.1</v>
      </c>
      <c r="N278" s="74">
        <v>2994.1</v>
      </c>
    </row>
    <row r="279" spans="1:14" s="19" customFormat="1" ht="56.25" customHeight="1" x14ac:dyDescent="0.3">
      <c r="A279" s="1" t="str">
        <f t="shared" si="13"/>
        <v>920</v>
      </c>
      <c r="B279" s="1" t="str">
        <f t="shared" si="14"/>
        <v>2 02</v>
      </c>
      <c r="C279" s="1" t="str">
        <f t="shared" si="15"/>
        <v>920 2 02</v>
      </c>
      <c r="D279" s="1" t="str">
        <f t="shared" si="17"/>
        <v>25</v>
      </c>
      <c r="E279" s="1" t="str">
        <f t="shared" si="18"/>
        <v>920 2 02 25</v>
      </c>
      <c r="F279" s="71" t="s">
        <v>553</v>
      </c>
      <c r="G279" s="72" t="s">
        <v>296</v>
      </c>
      <c r="H279" s="67" t="s">
        <v>110</v>
      </c>
      <c r="I279" s="60">
        <v>85649.7</v>
      </c>
      <c r="J279" s="90">
        <v>85518.228000000003</v>
      </c>
      <c r="K279" s="18">
        <f t="shared" si="19"/>
        <v>85649.7</v>
      </c>
      <c r="L279" s="105"/>
      <c r="M279" s="106"/>
      <c r="N279" s="105"/>
    </row>
    <row r="280" spans="1:14" s="19" customFormat="1" ht="75" customHeight="1" x14ac:dyDescent="0.3">
      <c r="A280" s="1" t="str">
        <f t="shared" si="13"/>
        <v>920</v>
      </c>
      <c r="B280" s="1" t="str">
        <f t="shared" si="14"/>
        <v>2 02</v>
      </c>
      <c r="C280" s="1" t="str">
        <f t="shared" si="15"/>
        <v>920 2 02</v>
      </c>
      <c r="D280" s="1" t="str">
        <f t="shared" si="17"/>
        <v>25</v>
      </c>
      <c r="E280" s="1" t="str">
        <f t="shared" si="18"/>
        <v>920 2 02 25</v>
      </c>
      <c r="F280" s="71" t="s">
        <v>416</v>
      </c>
      <c r="G280" s="66" t="s">
        <v>297</v>
      </c>
      <c r="H280" s="67" t="s">
        <v>110</v>
      </c>
      <c r="I280" s="60">
        <v>22907.599999999999</v>
      </c>
      <c r="J280" s="91">
        <v>18698.238529999999</v>
      </c>
      <c r="K280" s="18">
        <f t="shared" si="19"/>
        <v>22907.599999999999</v>
      </c>
      <c r="L280" s="107">
        <v>13179.1</v>
      </c>
      <c r="M280" s="107">
        <v>12903.7</v>
      </c>
      <c r="N280" s="107">
        <v>12716.7</v>
      </c>
    </row>
    <row r="281" spans="1:14" s="19" customFormat="1" ht="56.25" customHeight="1" x14ac:dyDescent="0.3">
      <c r="A281" s="1"/>
      <c r="B281" s="1"/>
      <c r="C281" s="1"/>
      <c r="D281" s="1"/>
      <c r="E281" s="1"/>
      <c r="F281" s="71" t="s">
        <v>702</v>
      </c>
      <c r="G281" s="66" t="s">
        <v>647</v>
      </c>
      <c r="H281" s="67" t="s">
        <v>110</v>
      </c>
      <c r="I281" s="60">
        <v>14389.5</v>
      </c>
      <c r="J281" s="91">
        <v>6327.0714900000003</v>
      </c>
      <c r="K281" s="18">
        <f t="shared" si="19"/>
        <v>14389.5</v>
      </c>
      <c r="L281" s="107"/>
      <c r="M281" s="107"/>
      <c r="N281" s="107"/>
    </row>
    <row r="282" spans="1:14" s="19" customFormat="1" ht="37.5" customHeight="1" x14ac:dyDescent="0.3">
      <c r="A282" s="1" t="str">
        <f t="shared" si="13"/>
        <v>920</v>
      </c>
      <c r="B282" s="1" t="str">
        <f t="shared" si="14"/>
        <v>2 02</v>
      </c>
      <c r="C282" s="1" t="str">
        <f t="shared" si="15"/>
        <v>920 2 02</v>
      </c>
      <c r="D282" s="1" t="str">
        <f t="shared" si="17"/>
        <v>25</v>
      </c>
      <c r="E282" s="1" t="str">
        <f t="shared" si="18"/>
        <v>920 2 02 25</v>
      </c>
      <c r="F282" s="71" t="s">
        <v>418</v>
      </c>
      <c r="G282" s="66" t="s">
        <v>298</v>
      </c>
      <c r="H282" s="67" t="s">
        <v>110</v>
      </c>
      <c r="I282" s="60">
        <v>53326.9</v>
      </c>
      <c r="J282" s="90">
        <v>21150.62068</v>
      </c>
      <c r="K282" s="18">
        <f t="shared" si="19"/>
        <v>53326.9</v>
      </c>
      <c r="L282" s="107">
        <v>111527.9</v>
      </c>
      <c r="M282" s="107">
        <v>163782</v>
      </c>
      <c r="N282" s="49">
        <v>145962.5</v>
      </c>
    </row>
    <row r="283" spans="1:14" s="19" customFormat="1" ht="75" customHeight="1" x14ac:dyDescent="0.3">
      <c r="A283" s="1" t="str">
        <f t="shared" si="13"/>
        <v>920</v>
      </c>
      <c r="B283" s="1" t="str">
        <f t="shared" si="14"/>
        <v>2 02</v>
      </c>
      <c r="C283" s="1" t="str">
        <f t="shared" si="15"/>
        <v>920 2 02</v>
      </c>
      <c r="D283" s="1" t="str">
        <f t="shared" si="17"/>
        <v>25</v>
      </c>
      <c r="E283" s="1" t="str">
        <f t="shared" si="18"/>
        <v>920 2 02 25</v>
      </c>
      <c r="F283" s="71" t="s">
        <v>299</v>
      </c>
      <c r="G283" s="66" t="s">
        <v>300</v>
      </c>
      <c r="H283" s="67" t="s">
        <v>110</v>
      </c>
      <c r="I283" s="60">
        <v>21440</v>
      </c>
      <c r="J283" s="90">
        <v>0</v>
      </c>
      <c r="K283" s="18">
        <f t="shared" si="19"/>
        <v>21440</v>
      </c>
      <c r="L283" s="107">
        <v>15829.3</v>
      </c>
      <c r="M283" s="107">
        <v>11025.5</v>
      </c>
      <c r="N283" s="49">
        <v>0</v>
      </c>
    </row>
    <row r="284" spans="1:14" s="19" customFormat="1" ht="56.25" customHeight="1" x14ac:dyDescent="0.3">
      <c r="A284" s="1" t="str">
        <f t="shared" si="13"/>
        <v>920</v>
      </c>
      <c r="B284" s="1" t="str">
        <f t="shared" si="14"/>
        <v>2 02</v>
      </c>
      <c r="C284" s="1" t="str">
        <f t="shared" si="15"/>
        <v>920 2 02</v>
      </c>
      <c r="D284" s="1" t="str">
        <f t="shared" si="17"/>
        <v>25</v>
      </c>
      <c r="E284" s="1" t="str">
        <f t="shared" si="18"/>
        <v>920 2 02 25</v>
      </c>
      <c r="F284" s="65" t="s">
        <v>419</v>
      </c>
      <c r="G284" s="66" t="s">
        <v>142</v>
      </c>
      <c r="H284" s="67" t="s">
        <v>110</v>
      </c>
      <c r="I284" s="60">
        <v>1912.5</v>
      </c>
      <c r="J284" s="90">
        <v>860.30016000000001</v>
      </c>
      <c r="K284" s="18">
        <f t="shared" si="19"/>
        <v>1912.5</v>
      </c>
      <c r="L284" s="107">
        <v>1912.5</v>
      </c>
      <c r="M284" s="107">
        <v>1823.4</v>
      </c>
      <c r="N284" s="107">
        <v>1809.9</v>
      </c>
    </row>
    <row r="285" spans="1:14" s="19" customFormat="1" ht="56.25" customHeight="1" x14ac:dyDescent="0.3">
      <c r="A285" s="1" t="str">
        <f t="shared" si="13"/>
        <v>920</v>
      </c>
      <c r="B285" s="1" t="str">
        <f t="shared" si="14"/>
        <v>2 02</v>
      </c>
      <c r="C285" s="1" t="str">
        <f t="shared" si="15"/>
        <v>920 2 02</v>
      </c>
      <c r="D285" s="1" t="str">
        <f t="shared" si="17"/>
        <v>25</v>
      </c>
      <c r="E285" s="1" t="str">
        <f t="shared" si="18"/>
        <v>920 2 02 25</v>
      </c>
      <c r="F285" s="65" t="s">
        <v>420</v>
      </c>
      <c r="G285" s="66" t="s">
        <v>143</v>
      </c>
      <c r="H285" s="67" t="s">
        <v>110</v>
      </c>
      <c r="I285" s="60">
        <v>9033.1</v>
      </c>
      <c r="J285" s="90">
        <v>2150.03217</v>
      </c>
      <c r="K285" s="18">
        <f t="shared" si="19"/>
        <v>9033.1</v>
      </c>
      <c r="L285" s="107">
        <v>8897.9</v>
      </c>
      <c r="M285" s="106">
        <v>0</v>
      </c>
      <c r="N285" s="106">
        <v>0</v>
      </c>
    </row>
    <row r="286" spans="1:14" s="19" customFormat="1" ht="56.25" customHeight="1" x14ac:dyDescent="0.3">
      <c r="A286" s="1" t="str">
        <f t="shared" si="13"/>
        <v>920</v>
      </c>
      <c r="B286" s="1" t="str">
        <f t="shared" si="14"/>
        <v>2 02</v>
      </c>
      <c r="C286" s="1" t="str">
        <f t="shared" si="15"/>
        <v>920 2 02</v>
      </c>
      <c r="D286" s="1" t="str">
        <f t="shared" si="17"/>
        <v>25</v>
      </c>
      <c r="E286" s="1" t="str">
        <f t="shared" si="18"/>
        <v>920 2 02 25</v>
      </c>
      <c r="F286" s="65" t="s">
        <v>421</v>
      </c>
      <c r="G286" s="66" t="s">
        <v>301</v>
      </c>
      <c r="H286" s="67" t="s">
        <v>110</v>
      </c>
      <c r="I286" s="60">
        <v>10404.9</v>
      </c>
      <c r="J286" s="60">
        <v>10404.9</v>
      </c>
      <c r="K286" s="18">
        <f t="shared" ref="K286:K349" si="21">I286</f>
        <v>10404.9</v>
      </c>
      <c r="L286" s="107">
        <v>10019.6</v>
      </c>
      <c r="M286" s="107">
        <v>9752.9</v>
      </c>
      <c r="N286" s="107">
        <v>9405.2999999999993</v>
      </c>
    </row>
    <row r="287" spans="1:14" s="19" customFormat="1" ht="37.5" customHeight="1" x14ac:dyDescent="0.3">
      <c r="A287" s="1" t="str">
        <f t="shared" si="13"/>
        <v>920</v>
      </c>
      <c r="B287" s="1" t="str">
        <f t="shared" si="14"/>
        <v>2 02</v>
      </c>
      <c r="C287" s="1" t="str">
        <f t="shared" si="15"/>
        <v>920 2 02</v>
      </c>
      <c r="D287" s="1" t="str">
        <f t="shared" si="17"/>
        <v>25</v>
      </c>
      <c r="E287" s="1" t="str">
        <f t="shared" si="18"/>
        <v>920 2 02 25</v>
      </c>
      <c r="F287" s="65" t="s">
        <v>422</v>
      </c>
      <c r="G287" s="66" t="s">
        <v>144</v>
      </c>
      <c r="H287" s="67" t="s">
        <v>110</v>
      </c>
      <c r="I287" s="60">
        <v>60298.2</v>
      </c>
      <c r="J287" s="90">
        <v>39968.190690000003</v>
      </c>
      <c r="K287" s="18">
        <f t="shared" si="21"/>
        <v>60298.2</v>
      </c>
      <c r="L287" s="107">
        <v>87240.7</v>
      </c>
      <c r="M287" s="107">
        <v>130248.6</v>
      </c>
      <c r="N287" s="107">
        <v>117368.5</v>
      </c>
    </row>
    <row r="288" spans="1:14" s="19" customFormat="1" ht="56.25" customHeight="1" x14ac:dyDescent="0.3">
      <c r="A288" s="1" t="str">
        <f t="shared" si="13"/>
        <v>920</v>
      </c>
      <c r="B288" s="1" t="str">
        <f t="shared" si="14"/>
        <v>2 02</v>
      </c>
      <c r="C288" s="1" t="str">
        <f t="shared" si="15"/>
        <v>920 2 02</v>
      </c>
      <c r="D288" s="1" t="str">
        <f t="shared" si="17"/>
        <v>25</v>
      </c>
      <c r="E288" s="1" t="str">
        <f t="shared" si="18"/>
        <v>920 2 02 25</v>
      </c>
      <c r="F288" s="65" t="s">
        <v>423</v>
      </c>
      <c r="G288" s="66" t="s">
        <v>145</v>
      </c>
      <c r="H288" s="67" t="s">
        <v>110</v>
      </c>
      <c r="I288" s="60">
        <v>395628.5</v>
      </c>
      <c r="J288" s="90">
        <v>194764.53857</v>
      </c>
      <c r="K288" s="18">
        <f t="shared" si="21"/>
        <v>395628.5</v>
      </c>
      <c r="L288" s="107">
        <v>299854.40000000002</v>
      </c>
      <c r="M288" s="49">
        <v>298249</v>
      </c>
      <c r="N288" s="49">
        <v>0</v>
      </c>
    </row>
    <row r="289" spans="1:14" s="19" customFormat="1" ht="75" customHeight="1" x14ac:dyDescent="0.3">
      <c r="A289" s="1" t="str">
        <f t="shared" si="13"/>
        <v>920</v>
      </c>
      <c r="B289" s="1" t="str">
        <f t="shared" si="14"/>
        <v>2 02</v>
      </c>
      <c r="C289" s="1" t="str">
        <f t="shared" si="15"/>
        <v>920 2 02</v>
      </c>
      <c r="D289" s="1" t="str">
        <f t="shared" si="17"/>
        <v>25</v>
      </c>
      <c r="E289" s="1" t="str">
        <f t="shared" si="18"/>
        <v>920 2 02 25</v>
      </c>
      <c r="F289" s="65" t="s">
        <v>424</v>
      </c>
      <c r="G289" s="66" t="s">
        <v>146</v>
      </c>
      <c r="H289" s="67" t="s">
        <v>110</v>
      </c>
      <c r="I289" s="60">
        <v>292840.90000000002</v>
      </c>
      <c r="J289" s="90">
        <v>338474</v>
      </c>
      <c r="K289" s="18">
        <f t="shared" si="21"/>
        <v>292840.90000000002</v>
      </c>
      <c r="L289" s="105">
        <v>25457.4</v>
      </c>
      <c r="M289" s="105">
        <v>268645.8</v>
      </c>
      <c r="N289" s="105">
        <v>34108.800000000003</v>
      </c>
    </row>
    <row r="290" spans="1:14" s="19" customFormat="1" ht="75" customHeight="1" x14ac:dyDescent="0.3">
      <c r="A290" s="1" t="str">
        <f t="shared" si="13"/>
        <v>920</v>
      </c>
      <c r="B290" s="1" t="str">
        <f t="shared" si="14"/>
        <v>2 02</v>
      </c>
      <c r="C290" s="1" t="str">
        <f t="shared" si="15"/>
        <v>920 2 02</v>
      </c>
      <c r="D290" s="1" t="str">
        <f t="shared" si="17"/>
        <v>25</v>
      </c>
      <c r="E290" s="1" t="str">
        <f t="shared" si="18"/>
        <v>920 2 02 25</v>
      </c>
      <c r="F290" s="68" t="s">
        <v>524</v>
      </c>
      <c r="G290" s="66" t="s">
        <v>425</v>
      </c>
      <c r="H290" s="67" t="s">
        <v>110</v>
      </c>
      <c r="I290" s="60"/>
      <c r="J290" s="90"/>
      <c r="K290" s="18">
        <f t="shared" si="21"/>
        <v>0</v>
      </c>
      <c r="L290" s="105"/>
      <c r="M290" s="105"/>
      <c r="N290" s="105"/>
    </row>
    <row r="291" spans="1:14" s="19" customFormat="1" ht="56.25" customHeight="1" x14ac:dyDescent="0.3">
      <c r="A291" s="1" t="str">
        <f t="shared" si="13"/>
        <v>920</v>
      </c>
      <c r="B291" s="1" t="str">
        <f t="shared" si="14"/>
        <v>2 02</v>
      </c>
      <c r="C291" s="1" t="str">
        <f t="shared" si="15"/>
        <v>920 2 02</v>
      </c>
      <c r="D291" s="1" t="str">
        <f t="shared" si="17"/>
        <v>25</v>
      </c>
      <c r="E291" s="1" t="str">
        <f t="shared" si="18"/>
        <v>920 2 02 25</v>
      </c>
      <c r="F291" s="65" t="s">
        <v>426</v>
      </c>
      <c r="G291" s="66" t="s">
        <v>147</v>
      </c>
      <c r="H291" s="67" t="s">
        <v>110</v>
      </c>
      <c r="I291" s="60"/>
      <c r="J291" s="90"/>
      <c r="K291" s="18">
        <f t="shared" si="21"/>
        <v>0</v>
      </c>
      <c r="L291" s="105"/>
      <c r="M291" s="105"/>
      <c r="N291" s="105"/>
    </row>
    <row r="292" spans="1:14" s="19" customFormat="1" ht="37.5" customHeight="1" x14ac:dyDescent="0.3">
      <c r="A292" s="1" t="str">
        <f t="shared" si="13"/>
        <v>920</v>
      </c>
      <c r="B292" s="1" t="str">
        <f t="shared" si="14"/>
        <v>2 02</v>
      </c>
      <c r="C292" s="1" t="str">
        <f t="shared" si="15"/>
        <v>920 2 02</v>
      </c>
      <c r="D292" s="1" t="str">
        <f t="shared" si="17"/>
        <v>25</v>
      </c>
      <c r="E292" s="1" t="str">
        <f t="shared" si="18"/>
        <v>920 2 02 25</v>
      </c>
      <c r="F292" s="65" t="s">
        <v>427</v>
      </c>
      <c r="G292" s="66" t="s">
        <v>148</v>
      </c>
      <c r="H292" s="67" t="s">
        <v>110</v>
      </c>
      <c r="I292" s="60"/>
      <c r="J292" s="90"/>
      <c r="K292" s="18">
        <f t="shared" si="21"/>
        <v>0</v>
      </c>
      <c r="L292" s="105"/>
      <c r="M292" s="105"/>
      <c r="N292" s="105"/>
    </row>
    <row r="293" spans="1:14" s="19" customFormat="1" ht="56.25" customHeight="1" x14ac:dyDescent="0.3">
      <c r="A293" s="1" t="str">
        <f t="shared" si="13"/>
        <v>920</v>
      </c>
      <c r="B293" s="1" t="str">
        <f t="shared" si="14"/>
        <v>2 02</v>
      </c>
      <c r="C293" s="1" t="str">
        <f t="shared" si="15"/>
        <v>920 2 02</v>
      </c>
      <c r="D293" s="1" t="str">
        <f t="shared" si="17"/>
        <v>25</v>
      </c>
      <c r="E293" s="1" t="str">
        <f t="shared" si="18"/>
        <v>920 2 02 25</v>
      </c>
      <c r="F293" s="65" t="s">
        <v>428</v>
      </c>
      <c r="G293" s="66" t="s">
        <v>149</v>
      </c>
      <c r="H293" s="67" t="s">
        <v>110</v>
      </c>
      <c r="I293" s="60"/>
      <c r="J293" s="90"/>
      <c r="K293" s="18">
        <f t="shared" si="21"/>
        <v>0</v>
      </c>
      <c r="L293" s="106"/>
      <c r="M293" s="106"/>
      <c r="N293" s="106"/>
    </row>
    <row r="294" spans="1:14" s="19" customFormat="1" ht="56.25" customHeight="1" x14ac:dyDescent="0.3">
      <c r="A294" s="1" t="str">
        <f t="shared" si="13"/>
        <v>920</v>
      </c>
      <c r="B294" s="1" t="str">
        <f t="shared" si="14"/>
        <v>2 02</v>
      </c>
      <c r="C294" s="1" t="str">
        <f t="shared" si="15"/>
        <v>920 2 02</v>
      </c>
      <c r="D294" s="1" t="str">
        <f t="shared" si="17"/>
        <v>25</v>
      </c>
      <c r="E294" s="1" t="str">
        <f t="shared" si="18"/>
        <v>920 2 02 25</v>
      </c>
      <c r="F294" s="65" t="s">
        <v>476</v>
      </c>
      <c r="G294" s="66" t="s">
        <v>150</v>
      </c>
      <c r="H294" s="67" t="s">
        <v>110</v>
      </c>
      <c r="I294" s="60"/>
      <c r="J294" s="90"/>
      <c r="K294" s="18">
        <f t="shared" si="21"/>
        <v>0</v>
      </c>
      <c r="L294" s="105"/>
      <c r="M294" s="105"/>
      <c r="N294" s="105"/>
    </row>
    <row r="295" spans="1:14" s="19" customFormat="1" ht="37.5" customHeight="1" x14ac:dyDescent="0.3">
      <c r="A295" s="1" t="str">
        <f t="shared" si="13"/>
        <v>920</v>
      </c>
      <c r="B295" s="1" t="str">
        <f t="shared" si="14"/>
        <v>2 02</v>
      </c>
      <c r="C295" s="1" t="str">
        <f t="shared" si="15"/>
        <v>920 2 02</v>
      </c>
      <c r="D295" s="1" t="str">
        <f t="shared" si="17"/>
        <v>25</v>
      </c>
      <c r="E295" s="1" t="str">
        <f t="shared" si="18"/>
        <v>920 2 02 25</v>
      </c>
      <c r="F295" s="65" t="s">
        <v>549</v>
      </c>
      <c r="G295" s="66" t="s">
        <v>548</v>
      </c>
      <c r="H295" s="67" t="s">
        <v>110</v>
      </c>
      <c r="I295" s="60">
        <v>166080.9</v>
      </c>
      <c r="J295" s="90">
        <v>72957.330279999995</v>
      </c>
      <c r="K295" s="18">
        <f t="shared" si="21"/>
        <v>166080.9</v>
      </c>
      <c r="L295" s="49">
        <v>102600</v>
      </c>
      <c r="M295" s="49">
        <v>120112.5</v>
      </c>
      <c r="N295" s="49">
        <v>120112.5</v>
      </c>
    </row>
    <row r="296" spans="1:14" s="19" customFormat="1" ht="37.5" customHeight="1" x14ac:dyDescent="0.3">
      <c r="A296" s="1" t="str">
        <f t="shared" si="13"/>
        <v>920</v>
      </c>
      <c r="B296" s="1" t="str">
        <f t="shared" si="14"/>
        <v>2 02</v>
      </c>
      <c r="C296" s="1" t="str">
        <f t="shared" si="15"/>
        <v>920 2 02</v>
      </c>
      <c r="D296" s="1" t="str">
        <f t="shared" si="17"/>
        <v>25</v>
      </c>
      <c r="E296" s="1" t="str">
        <f t="shared" si="18"/>
        <v>920 2 02 25</v>
      </c>
      <c r="F296" s="65" t="s">
        <v>551</v>
      </c>
      <c r="G296" s="66" t="s">
        <v>550</v>
      </c>
      <c r="H296" s="67" t="s">
        <v>110</v>
      </c>
      <c r="I296" s="60">
        <v>52884.3</v>
      </c>
      <c r="J296" s="90">
        <v>20937.770100000002</v>
      </c>
      <c r="K296" s="18">
        <f t="shared" si="21"/>
        <v>52884.3</v>
      </c>
      <c r="L296" s="49">
        <v>89233</v>
      </c>
      <c r="M296" s="49">
        <v>89038.399999999994</v>
      </c>
      <c r="N296" s="49">
        <v>87086.1</v>
      </c>
    </row>
    <row r="297" spans="1:14" s="19" customFormat="1" ht="131.25" customHeight="1" x14ac:dyDescent="0.3">
      <c r="A297" s="1" t="str">
        <f t="shared" si="13"/>
        <v>920</v>
      </c>
      <c r="B297" s="1" t="str">
        <f t="shared" si="14"/>
        <v>2 02</v>
      </c>
      <c r="C297" s="1" t="str">
        <f t="shared" si="15"/>
        <v>920 2 02</v>
      </c>
      <c r="D297" s="1" t="str">
        <f t="shared" si="17"/>
        <v>45</v>
      </c>
      <c r="E297" s="1" t="str">
        <f t="shared" si="18"/>
        <v>920 2 02 45</v>
      </c>
      <c r="F297" s="68" t="s">
        <v>526</v>
      </c>
      <c r="G297" s="66" t="s">
        <v>457</v>
      </c>
      <c r="H297" s="67" t="s">
        <v>110</v>
      </c>
      <c r="I297" s="60"/>
      <c r="J297" s="90"/>
      <c r="K297" s="18">
        <f t="shared" si="21"/>
        <v>0</v>
      </c>
      <c r="L297" s="105"/>
      <c r="M297" s="105"/>
      <c r="N297" s="105"/>
    </row>
    <row r="298" spans="1:14" s="19" customFormat="1" ht="56.25" customHeight="1" x14ac:dyDescent="0.3">
      <c r="A298" s="1" t="str">
        <f t="shared" si="13"/>
        <v>920</v>
      </c>
      <c r="B298" s="1" t="str">
        <f t="shared" si="14"/>
        <v>2 02</v>
      </c>
      <c r="C298" s="1" t="str">
        <f t="shared" si="15"/>
        <v>920 2 02</v>
      </c>
      <c r="D298" s="1" t="str">
        <f t="shared" si="17"/>
        <v>25</v>
      </c>
      <c r="E298" s="1" t="str">
        <f t="shared" si="18"/>
        <v>920 2 02 25</v>
      </c>
      <c r="F298" s="65" t="s">
        <v>430</v>
      </c>
      <c r="G298" s="66" t="s">
        <v>429</v>
      </c>
      <c r="H298" s="67" t="s">
        <v>110</v>
      </c>
      <c r="I298" s="60">
        <v>148500</v>
      </c>
      <c r="J298" s="90">
        <v>93189.162490000002</v>
      </c>
      <c r="K298" s="18">
        <f t="shared" si="21"/>
        <v>148500</v>
      </c>
      <c r="L298" s="49">
        <v>148500</v>
      </c>
      <c r="M298" s="49">
        <v>188100</v>
      </c>
      <c r="N298" s="49">
        <v>188100</v>
      </c>
    </row>
    <row r="299" spans="1:14" s="19" customFormat="1" ht="56.25" customHeight="1" x14ac:dyDescent="0.3">
      <c r="A299" s="1" t="str">
        <f t="shared" si="13"/>
        <v>920</v>
      </c>
      <c r="B299" s="1" t="str">
        <f t="shared" si="14"/>
        <v>2 02</v>
      </c>
      <c r="C299" s="1" t="str">
        <f t="shared" si="15"/>
        <v>920 2 02</v>
      </c>
      <c r="D299" s="1" t="str">
        <f t="shared" si="17"/>
        <v>25</v>
      </c>
      <c r="E299" s="1" t="str">
        <f t="shared" si="18"/>
        <v>920 2 02 25</v>
      </c>
      <c r="F299" s="65" t="s">
        <v>431</v>
      </c>
      <c r="G299" s="66" t="s">
        <v>302</v>
      </c>
      <c r="H299" s="67" t="s">
        <v>110</v>
      </c>
      <c r="I299" s="60">
        <v>89988.4</v>
      </c>
      <c r="J299" s="90">
        <v>47062.151940000003</v>
      </c>
      <c r="K299" s="18">
        <f t="shared" si="21"/>
        <v>89988.4</v>
      </c>
      <c r="L299" s="106">
        <v>81938</v>
      </c>
      <c r="M299" s="105">
        <v>85428.4</v>
      </c>
      <c r="N299" s="105">
        <v>85428.4</v>
      </c>
    </row>
    <row r="300" spans="1:14" s="19" customFormat="1" ht="37.5" customHeight="1" x14ac:dyDescent="0.3">
      <c r="A300" s="1" t="str">
        <f t="shared" ref="A300:A388" si="22">LEFT(C300,3)</f>
        <v>920</v>
      </c>
      <c r="B300" s="1" t="str">
        <f t="shared" ref="B300:B388" si="23">RIGHT(C300,4)</f>
        <v>2 02</v>
      </c>
      <c r="C300" s="1" t="str">
        <f t="shared" ref="C300:C388" si="24">LEFT(F300,8)</f>
        <v>920 2 02</v>
      </c>
      <c r="D300" s="1" t="str">
        <f t="shared" si="17"/>
        <v>25</v>
      </c>
      <c r="E300" s="1" t="str">
        <f t="shared" si="18"/>
        <v>920 2 02 25</v>
      </c>
      <c r="F300" s="65" t="s">
        <v>477</v>
      </c>
      <c r="G300" s="66" t="s">
        <v>151</v>
      </c>
      <c r="H300" s="67" t="s">
        <v>110</v>
      </c>
      <c r="I300" s="60"/>
      <c r="J300" s="90"/>
      <c r="K300" s="18">
        <f t="shared" si="21"/>
        <v>0</v>
      </c>
      <c r="L300" s="105"/>
      <c r="M300" s="105"/>
      <c r="N300" s="105"/>
    </row>
    <row r="301" spans="1:14" s="19" customFormat="1" ht="37.5" customHeight="1" x14ac:dyDescent="0.3">
      <c r="A301" s="1" t="str">
        <f t="shared" si="22"/>
        <v>920</v>
      </c>
      <c r="B301" s="1" t="str">
        <f t="shared" si="23"/>
        <v>2 02</v>
      </c>
      <c r="C301" s="1" t="str">
        <f t="shared" si="24"/>
        <v>920 2 02</v>
      </c>
      <c r="D301" s="1" t="str">
        <f t="shared" ref="D301:D389" si="25">RIGHT(E301,2)</f>
        <v>25</v>
      </c>
      <c r="E301" s="1" t="str">
        <f t="shared" ref="E301:E389" si="26">LEFT(F301,11)</f>
        <v>920 2 02 25</v>
      </c>
      <c r="F301" s="65" t="s">
        <v>478</v>
      </c>
      <c r="G301" s="66" t="s">
        <v>303</v>
      </c>
      <c r="H301" s="67" t="s">
        <v>110</v>
      </c>
      <c r="I301" s="60"/>
      <c r="J301" s="90"/>
      <c r="K301" s="18">
        <f t="shared" si="21"/>
        <v>0</v>
      </c>
      <c r="L301" s="105"/>
      <c r="M301" s="105"/>
      <c r="N301" s="105"/>
    </row>
    <row r="302" spans="1:14" s="19" customFormat="1" ht="56.25" customHeight="1" x14ac:dyDescent="0.3">
      <c r="A302" s="1" t="str">
        <f t="shared" si="22"/>
        <v>920</v>
      </c>
      <c r="B302" s="1" t="str">
        <f t="shared" si="23"/>
        <v>2 02</v>
      </c>
      <c r="C302" s="1" t="str">
        <f t="shared" si="24"/>
        <v>920 2 02</v>
      </c>
      <c r="D302" s="1" t="str">
        <f t="shared" si="25"/>
        <v>25</v>
      </c>
      <c r="E302" s="1" t="str">
        <f t="shared" si="26"/>
        <v>920 2 02 25</v>
      </c>
      <c r="F302" s="65" t="s">
        <v>479</v>
      </c>
      <c r="G302" s="66" t="s">
        <v>304</v>
      </c>
      <c r="H302" s="67" t="s">
        <v>110</v>
      </c>
      <c r="I302" s="60">
        <v>95513</v>
      </c>
      <c r="J302" s="90">
        <v>60621.376859999997</v>
      </c>
      <c r="K302" s="18">
        <f t="shared" si="21"/>
        <v>95513</v>
      </c>
      <c r="L302" s="49">
        <v>13683</v>
      </c>
      <c r="M302" s="49">
        <v>101402</v>
      </c>
      <c r="N302" s="49">
        <v>101402</v>
      </c>
    </row>
    <row r="303" spans="1:14" s="19" customFormat="1" ht="56.25" customHeight="1" x14ac:dyDescent="0.3">
      <c r="A303" s="1"/>
      <c r="B303" s="1"/>
      <c r="C303" s="1"/>
      <c r="D303" s="1"/>
      <c r="E303" s="1"/>
      <c r="F303" s="65" t="s">
        <v>703</v>
      </c>
      <c r="G303" s="66" t="s">
        <v>648</v>
      </c>
      <c r="H303" s="67" t="s">
        <v>110</v>
      </c>
      <c r="I303" s="60">
        <v>21560.5</v>
      </c>
      <c r="J303" s="90">
        <v>0</v>
      </c>
      <c r="K303" s="18">
        <f t="shared" si="21"/>
        <v>21560.5</v>
      </c>
      <c r="L303" s="49">
        <v>18270.7</v>
      </c>
      <c r="M303" s="49">
        <v>15152.6</v>
      </c>
      <c r="N303" s="49">
        <v>19157.8</v>
      </c>
    </row>
    <row r="304" spans="1:14" s="19" customFormat="1" ht="75" customHeight="1" x14ac:dyDescent="0.3">
      <c r="A304" s="1" t="str">
        <f t="shared" si="22"/>
        <v>920</v>
      </c>
      <c r="B304" s="1" t="str">
        <f t="shared" si="23"/>
        <v>2 02</v>
      </c>
      <c r="C304" s="1" t="str">
        <f t="shared" si="24"/>
        <v>920 2 02</v>
      </c>
      <c r="D304" s="1" t="str">
        <f t="shared" si="25"/>
        <v>25</v>
      </c>
      <c r="E304" s="1" t="str">
        <f t="shared" si="26"/>
        <v>920 2 02 25</v>
      </c>
      <c r="F304" s="68" t="s">
        <v>409</v>
      </c>
      <c r="G304" s="66" t="s">
        <v>408</v>
      </c>
      <c r="H304" s="67" t="s">
        <v>110</v>
      </c>
      <c r="I304" s="60">
        <v>61986.8</v>
      </c>
      <c r="J304" s="90">
        <v>20430.679270000001</v>
      </c>
      <c r="K304" s="18">
        <f t="shared" si="21"/>
        <v>61986.8</v>
      </c>
      <c r="L304" s="105"/>
      <c r="M304" s="105"/>
      <c r="N304" s="105"/>
    </row>
    <row r="305" spans="1:21" s="19" customFormat="1" ht="18.75" customHeight="1" x14ac:dyDescent="0.3">
      <c r="A305" s="1" t="str">
        <f t="shared" si="22"/>
        <v>920</v>
      </c>
      <c r="B305" s="1" t="str">
        <f t="shared" si="23"/>
        <v>2 02</v>
      </c>
      <c r="C305" s="1" t="str">
        <f t="shared" si="24"/>
        <v>920 2 02</v>
      </c>
      <c r="D305" s="1" t="str">
        <f t="shared" si="25"/>
        <v>25</v>
      </c>
      <c r="E305" s="1" t="str">
        <f t="shared" si="26"/>
        <v>920 2 02 25</v>
      </c>
      <c r="F305" s="68" t="s">
        <v>527</v>
      </c>
      <c r="G305" s="66" t="s">
        <v>410</v>
      </c>
      <c r="H305" s="67" t="s">
        <v>110</v>
      </c>
      <c r="I305" s="60">
        <v>8635.2000000000007</v>
      </c>
      <c r="J305" s="90">
        <v>2984.8500800000002</v>
      </c>
      <c r="K305" s="18">
        <f t="shared" si="21"/>
        <v>8635.2000000000007</v>
      </c>
      <c r="L305" s="49">
        <v>7485.7</v>
      </c>
      <c r="M305" s="49">
        <v>7463.4</v>
      </c>
      <c r="N305" s="49">
        <v>7463.4</v>
      </c>
    </row>
    <row r="306" spans="1:21" s="19" customFormat="1" ht="75" customHeight="1" x14ac:dyDescent="0.3">
      <c r="A306" s="1"/>
      <c r="B306" s="1"/>
      <c r="C306" s="1"/>
      <c r="D306" s="1"/>
      <c r="E306" s="1"/>
      <c r="F306" s="68" t="s">
        <v>705</v>
      </c>
      <c r="G306" s="66" t="s">
        <v>650</v>
      </c>
      <c r="H306" s="67" t="s">
        <v>110</v>
      </c>
      <c r="I306" s="60">
        <v>117103.6</v>
      </c>
      <c r="J306" s="90">
        <v>40857.592980000001</v>
      </c>
      <c r="K306" s="18">
        <f t="shared" si="21"/>
        <v>117103.6</v>
      </c>
      <c r="L306" s="105"/>
      <c r="M306" s="105"/>
      <c r="N306" s="105"/>
    </row>
    <row r="307" spans="1:21" s="19" customFormat="1" ht="37.5" customHeight="1" x14ac:dyDescent="0.3">
      <c r="A307" s="1"/>
      <c r="B307" s="1"/>
      <c r="C307" s="1"/>
      <c r="D307" s="1"/>
      <c r="E307" s="1"/>
      <c r="F307" s="68" t="s">
        <v>706</v>
      </c>
      <c r="G307" s="66" t="s">
        <v>651</v>
      </c>
      <c r="H307" s="67" t="s">
        <v>110</v>
      </c>
      <c r="I307" s="60">
        <v>77173.3</v>
      </c>
      <c r="J307" s="90">
        <v>31540.2</v>
      </c>
      <c r="K307" s="18">
        <f t="shared" si="21"/>
        <v>77173.3</v>
      </c>
      <c r="L307" s="105"/>
      <c r="M307" s="105"/>
      <c r="N307" s="105"/>
    </row>
    <row r="308" spans="1:21" s="19" customFormat="1" ht="37.5" customHeight="1" x14ac:dyDescent="0.3">
      <c r="A308" s="1"/>
      <c r="B308" s="1"/>
      <c r="C308" s="1"/>
      <c r="D308" s="1"/>
      <c r="E308" s="1"/>
      <c r="F308" s="68" t="s">
        <v>711</v>
      </c>
      <c r="G308" s="66" t="s">
        <v>712</v>
      </c>
      <c r="H308" s="67" t="s">
        <v>110</v>
      </c>
      <c r="I308" s="60">
        <v>0</v>
      </c>
      <c r="J308" s="90">
        <v>0</v>
      </c>
      <c r="K308" s="18">
        <f t="shared" si="21"/>
        <v>0</v>
      </c>
      <c r="L308" s="49">
        <v>961</v>
      </c>
      <c r="M308" s="49">
        <v>610.6</v>
      </c>
      <c r="N308" s="49">
        <v>542.4</v>
      </c>
    </row>
    <row r="309" spans="1:21" s="19" customFormat="1" ht="37.5" customHeight="1" x14ac:dyDescent="0.3">
      <c r="A309" s="1"/>
      <c r="B309" s="1"/>
      <c r="C309" s="1"/>
      <c r="D309" s="1"/>
      <c r="E309" s="1"/>
      <c r="F309" s="68" t="s">
        <v>713</v>
      </c>
      <c r="G309" s="66" t="s">
        <v>714</v>
      </c>
      <c r="H309" s="67" t="s">
        <v>110</v>
      </c>
      <c r="I309" s="60"/>
      <c r="J309" s="90"/>
      <c r="K309" s="18">
        <f t="shared" si="21"/>
        <v>0</v>
      </c>
      <c r="L309" s="49">
        <v>12993.9</v>
      </c>
      <c r="M309" s="49">
        <v>6979.9</v>
      </c>
      <c r="N309" s="49">
        <v>0</v>
      </c>
    </row>
    <row r="310" spans="1:21" s="19" customFormat="1" ht="37.5" customHeight="1" x14ac:dyDescent="0.3">
      <c r="A310" s="1"/>
      <c r="B310" s="1"/>
      <c r="C310" s="1"/>
      <c r="D310" s="1"/>
      <c r="E310" s="1"/>
      <c r="F310" s="68" t="s">
        <v>715</v>
      </c>
      <c r="G310" s="66" t="s">
        <v>716</v>
      </c>
      <c r="H310" s="67" t="s">
        <v>110</v>
      </c>
      <c r="I310" s="60"/>
      <c r="J310" s="90"/>
      <c r="K310" s="18">
        <f t="shared" si="21"/>
        <v>0</v>
      </c>
      <c r="L310" s="49">
        <v>13887.8</v>
      </c>
      <c r="M310" s="49">
        <v>0</v>
      </c>
      <c r="N310" s="49">
        <v>0</v>
      </c>
    </row>
    <row r="311" spans="1:21" s="19" customFormat="1" ht="37.5" customHeight="1" x14ac:dyDescent="0.3">
      <c r="A311" s="1"/>
      <c r="B311" s="1"/>
      <c r="C311" s="1"/>
      <c r="D311" s="1"/>
      <c r="E311" s="1"/>
      <c r="F311" s="68" t="s">
        <v>718</v>
      </c>
      <c r="G311" s="66" t="s">
        <v>717</v>
      </c>
      <c r="H311" s="67" t="s">
        <v>110</v>
      </c>
      <c r="I311" s="60"/>
      <c r="J311" s="90"/>
      <c r="K311" s="18">
        <f t="shared" si="21"/>
        <v>0</v>
      </c>
      <c r="L311" s="49"/>
      <c r="M311" s="49">
        <v>27760.2</v>
      </c>
      <c r="N311" s="49">
        <v>14884.2</v>
      </c>
    </row>
    <row r="312" spans="1:21" s="85" customFormat="1" ht="37.5" customHeight="1" x14ac:dyDescent="0.3">
      <c r="A312" s="84"/>
      <c r="B312" s="84"/>
      <c r="C312" s="84"/>
      <c r="D312" s="84"/>
      <c r="E312" s="84"/>
      <c r="F312" s="68">
        <v>25139</v>
      </c>
      <c r="G312" s="66" t="s">
        <v>719</v>
      </c>
      <c r="H312" s="67" t="s">
        <v>110</v>
      </c>
      <c r="I312" s="60"/>
      <c r="J312" s="90"/>
      <c r="K312" s="18">
        <f t="shared" si="21"/>
        <v>0</v>
      </c>
      <c r="L312" s="49"/>
      <c r="M312" s="49"/>
      <c r="N312" s="49">
        <v>237669.4</v>
      </c>
      <c r="O312" s="85">
        <v>3638064.18</v>
      </c>
      <c r="R312" s="85">
        <v>2976901.8000000003</v>
      </c>
      <c r="S312" s="85">
        <v>2804332.4000000004</v>
      </c>
      <c r="T312" s="85">
        <v>2879243.6</v>
      </c>
    </row>
    <row r="313" spans="1:21" s="120" customFormat="1" ht="56.25" customHeight="1" x14ac:dyDescent="0.3">
      <c r="A313" s="110" t="str">
        <f t="shared" si="22"/>
        <v>920</v>
      </c>
      <c r="B313" s="110" t="str">
        <f t="shared" si="23"/>
        <v>2 02</v>
      </c>
      <c r="C313" s="110" t="str">
        <f t="shared" si="24"/>
        <v>920 2 02</v>
      </c>
      <c r="D313" s="110" t="str">
        <f t="shared" si="25"/>
        <v>35</v>
      </c>
      <c r="E313" s="110" t="str">
        <f t="shared" si="26"/>
        <v>920 2 02 35</v>
      </c>
      <c r="F313" s="111" t="s">
        <v>434</v>
      </c>
      <c r="G313" s="112" t="s">
        <v>152</v>
      </c>
      <c r="H313" s="113" t="s">
        <v>110</v>
      </c>
      <c r="I313" s="114">
        <v>19262.900000000001</v>
      </c>
      <c r="J313" s="115">
        <v>12841.92</v>
      </c>
      <c r="K313" s="116">
        <f t="shared" si="21"/>
        <v>19262.900000000001</v>
      </c>
      <c r="L313" s="121">
        <v>20802.7</v>
      </c>
      <c r="M313" s="121">
        <v>21030.5</v>
      </c>
      <c r="N313" s="121">
        <v>21909.9</v>
      </c>
      <c r="O313" s="119">
        <f>SUM(I313:I336)</f>
        <v>3638064.1800000006</v>
      </c>
      <c r="P313" s="119">
        <f t="shared" ref="P313:T313" si="27">SUM(J313:J336)</f>
        <v>2124707.6911200001</v>
      </c>
      <c r="Q313" s="119">
        <f t="shared" si="27"/>
        <v>3638064.1800000006</v>
      </c>
      <c r="R313" s="119">
        <f t="shared" si="27"/>
        <v>2976901.8000000003</v>
      </c>
      <c r="S313" s="119">
        <f t="shared" si="27"/>
        <v>2804332.4</v>
      </c>
      <c r="T313" s="119">
        <f t="shared" si="27"/>
        <v>2879243.6</v>
      </c>
      <c r="U313" s="119"/>
    </row>
    <row r="314" spans="1:21" s="19" customFormat="1" ht="56.25" customHeight="1" x14ac:dyDescent="0.3">
      <c r="A314" s="1" t="str">
        <f t="shared" si="22"/>
        <v>920</v>
      </c>
      <c r="B314" s="1" t="str">
        <f t="shared" si="23"/>
        <v>2 02</v>
      </c>
      <c r="C314" s="1" t="str">
        <f t="shared" si="24"/>
        <v>920 2 02</v>
      </c>
      <c r="D314" s="1" t="str">
        <f t="shared" si="25"/>
        <v>35</v>
      </c>
      <c r="E314" s="1" t="str">
        <f t="shared" si="26"/>
        <v>920 2 02 35</v>
      </c>
      <c r="F314" s="65" t="s">
        <v>435</v>
      </c>
      <c r="G314" s="73" t="s">
        <v>153</v>
      </c>
      <c r="H314" s="67" t="s">
        <v>110</v>
      </c>
      <c r="I314" s="60">
        <v>603.5</v>
      </c>
      <c r="J314" s="90">
        <v>0</v>
      </c>
      <c r="K314" s="18">
        <f t="shared" si="21"/>
        <v>603.5</v>
      </c>
      <c r="L314" s="107">
        <v>636.6</v>
      </c>
      <c r="M314" s="107">
        <v>3694.9</v>
      </c>
      <c r="N314" s="107">
        <v>510.1</v>
      </c>
      <c r="O314" s="78">
        <f>O312-O313</f>
        <v>0</v>
      </c>
      <c r="P314" s="78">
        <f t="shared" ref="P314:T314" si="28">P312-P313</f>
        <v>-2124707.6911200001</v>
      </c>
      <c r="Q314" s="78">
        <f t="shared" si="28"/>
        <v>-3638064.1800000006</v>
      </c>
      <c r="R314" s="78">
        <f t="shared" si="28"/>
        <v>0</v>
      </c>
      <c r="S314" s="78">
        <f t="shared" si="28"/>
        <v>0</v>
      </c>
      <c r="T314" s="78">
        <f t="shared" si="28"/>
        <v>0</v>
      </c>
    </row>
    <row r="315" spans="1:21" s="19" customFormat="1" ht="37.5" customHeight="1" x14ac:dyDescent="0.3">
      <c r="A315" s="1" t="str">
        <f t="shared" si="22"/>
        <v>920</v>
      </c>
      <c r="B315" s="1" t="str">
        <f t="shared" si="23"/>
        <v>2 02</v>
      </c>
      <c r="C315" s="1" t="str">
        <f t="shared" si="24"/>
        <v>920 2 02</v>
      </c>
      <c r="D315" s="1" t="str">
        <f t="shared" si="25"/>
        <v>35</v>
      </c>
      <c r="E315" s="1" t="str">
        <f t="shared" si="26"/>
        <v>920 2 02 35</v>
      </c>
      <c r="F315" s="65" t="s">
        <v>436</v>
      </c>
      <c r="G315" s="66" t="s">
        <v>154</v>
      </c>
      <c r="H315" s="67" t="s">
        <v>110</v>
      </c>
      <c r="I315" s="60">
        <v>11167.1</v>
      </c>
      <c r="J315" s="90">
        <v>0</v>
      </c>
      <c r="K315" s="18">
        <f t="shared" si="21"/>
        <v>11167.1</v>
      </c>
      <c r="L315" s="107">
        <v>10511.1</v>
      </c>
      <c r="M315" s="107">
        <v>10514.7</v>
      </c>
      <c r="N315" s="107">
        <v>11855.1</v>
      </c>
    </row>
    <row r="316" spans="1:21" s="19" customFormat="1" ht="37.5" customHeight="1" x14ac:dyDescent="0.3">
      <c r="A316" s="1" t="str">
        <f t="shared" si="22"/>
        <v>920</v>
      </c>
      <c r="B316" s="1" t="str">
        <f t="shared" si="23"/>
        <v>2 02</v>
      </c>
      <c r="C316" s="1" t="str">
        <f t="shared" si="24"/>
        <v>920 2 02</v>
      </c>
      <c r="D316" s="1" t="str">
        <f t="shared" si="25"/>
        <v>35</v>
      </c>
      <c r="E316" s="1" t="str">
        <f t="shared" si="26"/>
        <v>920 2 02 35</v>
      </c>
      <c r="F316" s="65" t="s">
        <v>437</v>
      </c>
      <c r="G316" s="66" t="s">
        <v>652</v>
      </c>
      <c r="H316" s="67" t="s">
        <v>110</v>
      </c>
      <c r="I316" s="60">
        <v>443347.5</v>
      </c>
      <c r="J316" s="90">
        <v>259171.997</v>
      </c>
      <c r="K316" s="18">
        <f t="shared" si="21"/>
        <v>443347.5</v>
      </c>
      <c r="L316" s="107">
        <v>300885.5</v>
      </c>
      <c r="M316" s="107">
        <v>311459.90000000002</v>
      </c>
      <c r="N316" s="107">
        <v>341317.7</v>
      </c>
    </row>
    <row r="317" spans="1:21" s="19" customFormat="1" ht="75" customHeight="1" x14ac:dyDescent="0.3">
      <c r="A317" s="1" t="str">
        <f t="shared" si="22"/>
        <v>920</v>
      </c>
      <c r="B317" s="1" t="str">
        <f t="shared" si="23"/>
        <v>2 02</v>
      </c>
      <c r="C317" s="1" t="str">
        <f t="shared" si="24"/>
        <v>920 2 02</v>
      </c>
      <c r="D317" s="1" t="str">
        <f t="shared" si="25"/>
        <v>35</v>
      </c>
      <c r="E317" s="1" t="str">
        <f t="shared" si="26"/>
        <v>920 2 02 35</v>
      </c>
      <c r="F317" s="65" t="s">
        <v>438</v>
      </c>
      <c r="G317" s="66" t="s">
        <v>305</v>
      </c>
      <c r="H317" s="67" t="s">
        <v>110</v>
      </c>
      <c r="I317" s="60">
        <v>8936.6</v>
      </c>
      <c r="J317" s="60">
        <v>8936.6</v>
      </c>
      <c r="K317" s="18">
        <f t="shared" si="21"/>
        <v>8936.6</v>
      </c>
      <c r="L317" s="107">
        <v>10561.9</v>
      </c>
      <c r="M317" s="107">
        <v>10513.8</v>
      </c>
      <c r="N317" s="107">
        <v>10593.5</v>
      </c>
    </row>
    <row r="318" spans="1:21" s="19" customFormat="1" ht="75" customHeight="1" x14ac:dyDescent="0.3">
      <c r="A318" s="1" t="str">
        <f t="shared" si="22"/>
        <v>920</v>
      </c>
      <c r="B318" s="1" t="str">
        <f t="shared" si="23"/>
        <v>2 02</v>
      </c>
      <c r="C318" s="1" t="str">
        <f t="shared" si="24"/>
        <v>920 2 02</v>
      </c>
      <c r="D318" s="1" t="str">
        <f t="shared" si="25"/>
        <v>35</v>
      </c>
      <c r="E318" s="1" t="str">
        <f t="shared" si="26"/>
        <v>920 2 02 35</v>
      </c>
      <c r="F318" s="65" t="s">
        <v>439</v>
      </c>
      <c r="G318" s="66" t="s">
        <v>155</v>
      </c>
      <c r="H318" s="67" t="s">
        <v>110</v>
      </c>
      <c r="I318" s="60">
        <v>128.30000000000001</v>
      </c>
      <c r="J318" s="90">
        <v>106.55312000000001</v>
      </c>
      <c r="K318" s="18">
        <f t="shared" si="21"/>
        <v>128.30000000000001</v>
      </c>
      <c r="L318" s="107">
        <v>167.2</v>
      </c>
      <c r="M318" s="107">
        <v>174.1</v>
      </c>
      <c r="N318" s="107">
        <v>180.9</v>
      </c>
    </row>
    <row r="319" spans="1:21" s="19" customFormat="1" ht="75" customHeight="1" x14ac:dyDescent="0.3">
      <c r="A319" s="1" t="str">
        <f t="shared" si="22"/>
        <v>920</v>
      </c>
      <c r="B319" s="1" t="str">
        <f t="shared" si="23"/>
        <v>2 02</v>
      </c>
      <c r="C319" s="1" t="str">
        <f t="shared" si="24"/>
        <v>920 2 02</v>
      </c>
      <c r="D319" s="1" t="str">
        <f t="shared" si="25"/>
        <v>35</v>
      </c>
      <c r="E319" s="1" t="str">
        <f t="shared" si="26"/>
        <v>920 2 02 35</v>
      </c>
      <c r="F319" s="65" t="s">
        <v>440</v>
      </c>
      <c r="G319" s="66" t="s">
        <v>306</v>
      </c>
      <c r="H319" s="67" t="s">
        <v>110</v>
      </c>
      <c r="I319" s="60">
        <v>24634.400000000001</v>
      </c>
      <c r="J319" s="60">
        <v>24634.400000000001</v>
      </c>
      <c r="K319" s="18">
        <f t="shared" si="21"/>
        <v>24634.400000000001</v>
      </c>
      <c r="L319" s="107">
        <v>27468</v>
      </c>
      <c r="M319" s="107">
        <v>27473.1</v>
      </c>
      <c r="N319" s="107">
        <v>27487</v>
      </c>
    </row>
    <row r="320" spans="1:21" s="19" customFormat="1" ht="75" customHeight="1" x14ac:dyDescent="0.3">
      <c r="A320" s="1" t="str">
        <f t="shared" si="22"/>
        <v>920</v>
      </c>
      <c r="B320" s="1" t="str">
        <f t="shared" si="23"/>
        <v>2 02</v>
      </c>
      <c r="C320" s="1" t="str">
        <f t="shared" si="24"/>
        <v>920 2 02</v>
      </c>
      <c r="D320" s="1" t="str">
        <f t="shared" si="25"/>
        <v>35</v>
      </c>
      <c r="E320" s="1" t="str">
        <f t="shared" si="26"/>
        <v>920 2 02 35</v>
      </c>
      <c r="F320" s="65" t="s">
        <v>441</v>
      </c>
      <c r="G320" s="66" t="s">
        <v>156</v>
      </c>
      <c r="H320" s="67" t="s">
        <v>110</v>
      </c>
      <c r="I320" s="60">
        <v>4575.1000000000004</v>
      </c>
      <c r="J320" s="90">
        <v>4422</v>
      </c>
      <c r="K320" s="18">
        <f t="shared" si="21"/>
        <v>4575.1000000000004</v>
      </c>
      <c r="L320" s="107">
        <v>5260.4</v>
      </c>
      <c r="M320" s="107">
        <v>5470.8</v>
      </c>
      <c r="N320" s="107">
        <v>5689.5</v>
      </c>
    </row>
    <row r="321" spans="1:20" s="19" customFormat="1" ht="56.25" customHeight="1" x14ac:dyDescent="0.3">
      <c r="A321" s="1" t="str">
        <f t="shared" si="22"/>
        <v>920</v>
      </c>
      <c r="B321" s="1" t="str">
        <f t="shared" si="23"/>
        <v>2 02</v>
      </c>
      <c r="C321" s="1" t="str">
        <f t="shared" si="24"/>
        <v>920 2 02</v>
      </c>
      <c r="D321" s="1" t="str">
        <f t="shared" si="25"/>
        <v>35</v>
      </c>
      <c r="E321" s="1" t="str">
        <f t="shared" si="26"/>
        <v>920 2 02 35</v>
      </c>
      <c r="F321" s="65" t="s">
        <v>442</v>
      </c>
      <c r="G321" s="73" t="s">
        <v>157</v>
      </c>
      <c r="H321" s="67" t="s">
        <v>110</v>
      </c>
      <c r="I321" s="60">
        <v>26.9</v>
      </c>
      <c r="J321" s="90">
        <v>0</v>
      </c>
      <c r="K321" s="18">
        <f t="shared" si="21"/>
        <v>26.9</v>
      </c>
      <c r="L321" s="107">
        <v>27.4</v>
      </c>
      <c r="M321" s="107">
        <v>28.2</v>
      </c>
      <c r="N321" s="107">
        <v>28.9</v>
      </c>
    </row>
    <row r="322" spans="1:20" s="19" customFormat="1" ht="37.5" customHeight="1" x14ac:dyDescent="0.3">
      <c r="A322" s="1" t="str">
        <f t="shared" si="22"/>
        <v>920</v>
      </c>
      <c r="B322" s="1" t="str">
        <f t="shared" si="23"/>
        <v>2 02</v>
      </c>
      <c r="C322" s="1" t="str">
        <f t="shared" si="24"/>
        <v>920 2 02</v>
      </c>
      <c r="D322" s="1" t="str">
        <f t="shared" si="25"/>
        <v>35</v>
      </c>
      <c r="E322" s="1" t="str">
        <f t="shared" si="26"/>
        <v>920 2 02 35</v>
      </c>
      <c r="F322" s="65" t="s">
        <v>443</v>
      </c>
      <c r="G322" s="66" t="s">
        <v>158</v>
      </c>
      <c r="H322" s="67" t="s">
        <v>110</v>
      </c>
      <c r="I322" s="60">
        <v>173163.1</v>
      </c>
      <c r="J322" s="90">
        <v>106468.682</v>
      </c>
      <c r="K322" s="18">
        <f t="shared" si="21"/>
        <v>173163.1</v>
      </c>
      <c r="L322" s="107">
        <v>154936</v>
      </c>
      <c r="M322" s="107">
        <v>154892.4</v>
      </c>
      <c r="N322" s="107">
        <v>154892.4</v>
      </c>
    </row>
    <row r="323" spans="1:20" s="19" customFormat="1" ht="56.25" customHeight="1" x14ac:dyDescent="0.3">
      <c r="A323" s="1" t="str">
        <f t="shared" si="22"/>
        <v>920</v>
      </c>
      <c r="B323" s="1" t="str">
        <f t="shared" si="23"/>
        <v>2 02</v>
      </c>
      <c r="C323" s="1" t="str">
        <f t="shared" si="24"/>
        <v>920 2 02</v>
      </c>
      <c r="D323" s="1" t="str">
        <f t="shared" si="25"/>
        <v>35</v>
      </c>
      <c r="E323" s="1" t="str">
        <f t="shared" si="26"/>
        <v>920 2 02 35</v>
      </c>
      <c r="F323" s="65" t="s">
        <v>480</v>
      </c>
      <c r="G323" s="66" t="s">
        <v>159</v>
      </c>
      <c r="H323" s="67" t="s">
        <v>110</v>
      </c>
      <c r="I323" s="60">
        <v>25602.6</v>
      </c>
      <c r="J323" s="90">
        <v>10216.065759999999</v>
      </c>
      <c r="K323" s="18">
        <f t="shared" si="21"/>
        <v>25602.6</v>
      </c>
      <c r="L323" s="107">
        <v>27377.3</v>
      </c>
      <c r="M323" s="107">
        <v>29040.400000000001</v>
      </c>
      <c r="N323" s="107">
        <v>27312</v>
      </c>
    </row>
    <row r="324" spans="1:20" s="19" customFormat="1" ht="75" customHeight="1" x14ac:dyDescent="0.3">
      <c r="A324" s="1" t="str">
        <f t="shared" si="22"/>
        <v>920</v>
      </c>
      <c r="B324" s="1" t="str">
        <f t="shared" si="23"/>
        <v>2 02</v>
      </c>
      <c r="C324" s="1" t="str">
        <f t="shared" si="24"/>
        <v>920 2 02</v>
      </c>
      <c r="D324" s="1" t="str">
        <f t="shared" si="25"/>
        <v>35</v>
      </c>
      <c r="E324" s="1" t="str">
        <f t="shared" si="26"/>
        <v>920 2 02 35</v>
      </c>
      <c r="F324" s="65" t="s">
        <v>481</v>
      </c>
      <c r="G324" s="66" t="s">
        <v>160</v>
      </c>
      <c r="H324" s="67" t="s">
        <v>110</v>
      </c>
      <c r="I324" s="60">
        <v>44410</v>
      </c>
      <c r="J324" s="90">
        <v>19058.693159999999</v>
      </c>
      <c r="K324" s="18">
        <f t="shared" si="21"/>
        <v>44410</v>
      </c>
      <c r="L324" s="107">
        <v>39542.300000000003</v>
      </c>
      <c r="M324" s="107">
        <v>41007.800000000003</v>
      </c>
      <c r="N324" s="107">
        <v>42637.5</v>
      </c>
    </row>
    <row r="325" spans="1:20" s="19" customFormat="1" ht="56.25" customHeight="1" x14ac:dyDescent="0.3">
      <c r="A325" s="1" t="str">
        <f t="shared" si="22"/>
        <v>920</v>
      </c>
      <c r="B325" s="1" t="str">
        <f t="shared" si="23"/>
        <v>2 02</v>
      </c>
      <c r="C325" s="1" t="str">
        <f t="shared" si="24"/>
        <v>920 2 02</v>
      </c>
      <c r="D325" s="1" t="str">
        <f t="shared" si="25"/>
        <v>35</v>
      </c>
      <c r="E325" s="1" t="str">
        <f t="shared" si="26"/>
        <v>920 2 02 35</v>
      </c>
      <c r="F325" s="65" t="s">
        <v>482</v>
      </c>
      <c r="G325" s="66" t="s">
        <v>161</v>
      </c>
      <c r="H325" s="67" t="s">
        <v>110</v>
      </c>
      <c r="I325" s="60">
        <v>40.1</v>
      </c>
      <c r="J325" s="91">
        <v>15.08943</v>
      </c>
      <c r="K325" s="18">
        <f t="shared" si="21"/>
        <v>40.1</v>
      </c>
      <c r="L325" s="107">
        <v>61</v>
      </c>
      <c r="M325" s="107">
        <v>61</v>
      </c>
      <c r="N325" s="107">
        <v>61</v>
      </c>
    </row>
    <row r="326" spans="1:20" s="19" customFormat="1" ht="56.25" customHeight="1" x14ac:dyDescent="0.3">
      <c r="A326" s="1" t="str">
        <f t="shared" si="22"/>
        <v>920</v>
      </c>
      <c r="B326" s="1" t="str">
        <f t="shared" si="23"/>
        <v>2 02</v>
      </c>
      <c r="C326" s="1" t="str">
        <f t="shared" si="24"/>
        <v>920 2 02</v>
      </c>
      <c r="D326" s="1" t="str">
        <f t="shared" si="25"/>
        <v>35</v>
      </c>
      <c r="E326" s="1" t="str">
        <f t="shared" si="26"/>
        <v>920 2 02 35</v>
      </c>
      <c r="F326" s="65" t="s">
        <v>483</v>
      </c>
      <c r="G326" s="66" t="s">
        <v>162</v>
      </c>
      <c r="H326" s="67" t="s">
        <v>110</v>
      </c>
      <c r="I326" s="60">
        <v>1056816</v>
      </c>
      <c r="J326" s="90">
        <v>651892.92238999996</v>
      </c>
      <c r="K326" s="18">
        <f t="shared" si="21"/>
        <v>1056816</v>
      </c>
      <c r="L326" s="107">
        <v>583341</v>
      </c>
      <c r="M326" s="107">
        <v>385506.6</v>
      </c>
      <c r="N326" s="107">
        <v>392700.7</v>
      </c>
    </row>
    <row r="327" spans="1:20" s="19" customFormat="1" ht="112.5" customHeight="1" x14ac:dyDescent="0.3">
      <c r="A327" s="1" t="str">
        <f t="shared" si="22"/>
        <v>920</v>
      </c>
      <c r="B327" s="1" t="str">
        <f t="shared" si="23"/>
        <v>2 02</v>
      </c>
      <c r="C327" s="1" t="str">
        <f t="shared" si="24"/>
        <v>920 2 02</v>
      </c>
      <c r="D327" s="1" t="str">
        <f t="shared" si="25"/>
        <v>35</v>
      </c>
      <c r="E327" s="1" t="str">
        <f t="shared" si="26"/>
        <v>920 2 02 35</v>
      </c>
      <c r="F327" s="65" t="s">
        <v>484</v>
      </c>
      <c r="G327" s="66" t="s">
        <v>163</v>
      </c>
      <c r="H327" s="67" t="s">
        <v>110</v>
      </c>
      <c r="I327" s="60">
        <v>821150.6</v>
      </c>
      <c r="J327" s="90">
        <v>422154.37604</v>
      </c>
      <c r="K327" s="18">
        <f t="shared" si="21"/>
        <v>821150.6</v>
      </c>
      <c r="L327" s="107">
        <v>796310</v>
      </c>
      <c r="M327" s="107">
        <v>825835.5</v>
      </c>
      <c r="N327" s="107">
        <v>858667</v>
      </c>
    </row>
    <row r="328" spans="1:20" s="19" customFormat="1" ht="37.5" customHeight="1" x14ac:dyDescent="0.3">
      <c r="A328" s="1" t="str">
        <f t="shared" si="22"/>
        <v>920</v>
      </c>
      <c r="B328" s="1" t="str">
        <f t="shared" si="23"/>
        <v>2 02</v>
      </c>
      <c r="C328" s="1" t="str">
        <f t="shared" si="24"/>
        <v>920 2 02</v>
      </c>
      <c r="D328" s="1" t="str">
        <f t="shared" si="25"/>
        <v>35</v>
      </c>
      <c r="E328" s="1" t="str">
        <f t="shared" si="26"/>
        <v>920 2 02 35</v>
      </c>
      <c r="F328" s="68" t="s">
        <v>528</v>
      </c>
      <c r="G328" s="66" t="s">
        <v>444</v>
      </c>
      <c r="H328" s="67" t="s">
        <v>110</v>
      </c>
      <c r="I328" s="60">
        <v>29584.799999999999</v>
      </c>
      <c r="J328" s="90">
        <v>16664.588650000002</v>
      </c>
      <c r="K328" s="18">
        <f t="shared" si="21"/>
        <v>29584.799999999999</v>
      </c>
      <c r="L328" s="107">
        <v>42218.6</v>
      </c>
      <c r="M328" s="107">
        <v>43441.8</v>
      </c>
      <c r="N328" s="107">
        <v>46936.7</v>
      </c>
    </row>
    <row r="329" spans="1:20" s="19" customFormat="1" ht="75" customHeight="1" x14ac:dyDescent="0.3">
      <c r="A329" s="1" t="str">
        <f t="shared" si="22"/>
        <v>920</v>
      </c>
      <c r="B329" s="1" t="str">
        <f t="shared" si="23"/>
        <v>2 02</v>
      </c>
      <c r="C329" s="1" t="str">
        <f t="shared" si="24"/>
        <v>920 2 02</v>
      </c>
      <c r="D329" s="1" t="str">
        <f t="shared" si="25"/>
        <v>35</v>
      </c>
      <c r="E329" s="1" t="str">
        <f t="shared" si="26"/>
        <v>920 2 02 35</v>
      </c>
      <c r="F329" s="68" t="s">
        <v>529</v>
      </c>
      <c r="G329" s="66" t="s">
        <v>445</v>
      </c>
      <c r="H329" s="67" t="s">
        <v>110</v>
      </c>
      <c r="I329" s="60">
        <v>8684.18</v>
      </c>
      <c r="J329" s="90">
        <v>7544</v>
      </c>
      <c r="K329" s="18">
        <f t="shared" si="21"/>
        <v>8684.18</v>
      </c>
      <c r="L329" s="107">
        <v>9725.2000000000007</v>
      </c>
      <c r="M329" s="107">
        <v>5035.3</v>
      </c>
      <c r="N329" s="107">
        <v>5129.8</v>
      </c>
    </row>
    <row r="330" spans="1:20" s="19" customFormat="1" ht="37.5" customHeight="1" x14ac:dyDescent="0.3">
      <c r="A330" s="1" t="str">
        <f t="shared" si="22"/>
        <v>920</v>
      </c>
      <c r="B330" s="1" t="str">
        <f t="shared" si="23"/>
        <v>2 02</v>
      </c>
      <c r="C330" s="1" t="str">
        <f t="shared" si="24"/>
        <v>920 2 02</v>
      </c>
      <c r="D330" s="1" t="str">
        <f t="shared" si="25"/>
        <v>35</v>
      </c>
      <c r="E330" s="1" t="str">
        <f t="shared" si="26"/>
        <v>920 2 02 35</v>
      </c>
      <c r="F330" s="68" t="s">
        <v>530</v>
      </c>
      <c r="G330" s="66" t="s">
        <v>446</v>
      </c>
      <c r="H330" s="67" t="s">
        <v>110</v>
      </c>
      <c r="I330" s="60">
        <v>277.10000000000002</v>
      </c>
      <c r="J330" s="90">
        <v>0</v>
      </c>
      <c r="K330" s="18">
        <f t="shared" si="21"/>
        <v>277.10000000000002</v>
      </c>
      <c r="L330" s="107">
        <v>0</v>
      </c>
      <c r="M330" s="107">
        <v>0</v>
      </c>
      <c r="N330" s="107">
        <v>0</v>
      </c>
    </row>
    <row r="331" spans="1:20" s="19" customFormat="1" ht="75" customHeight="1" x14ac:dyDescent="0.3">
      <c r="A331" s="1" t="str">
        <f t="shared" si="22"/>
        <v>920</v>
      </c>
      <c r="B331" s="1" t="str">
        <f t="shared" si="23"/>
        <v>2 02</v>
      </c>
      <c r="C331" s="1" t="str">
        <f t="shared" si="24"/>
        <v>920 2 02</v>
      </c>
      <c r="D331" s="1" t="str">
        <f t="shared" si="25"/>
        <v>35</v>
      </c>
      <c r="E331" s="1" t="str">
        <f t="shared" si="26"/>
        <v>920 2 02 35</v>
      </c>
      <c r="F331" s="68" t="s">
        <v>531</v>
      </c>
      <c r="G331" s="66" t="s">
        <v>447</v>
      </c>
      <c r="H331" s="67" t="s">
        <v>110</v>
      </c>
      <c r="I331" s="60">
        <v>87287.3</v>
      </c>
      <c r="J331" s="90">
        <v>86632.6</v>
      </c>
      <c r="K331" s="18">
        <f t="shared" si="21"/>
        <v>87287.3</v>
      </c>
      <c r="L331" s="107">
        <v>32841.4</v>
      </c>
      <c r="M331" s="107">
        <v>11634.7</v>
      </c>
      <c r="N331" s="107">
        <v>10228.6</v>
      </c>
    </row>
    <row r="332" spans="1:20" s="19" customFormat="1" ht="112.5" customHeight="1" x14ac:dyDescent="0.3">
      <c r="A332" s="1" t="str">
        <f t="shared" si="22"/>
        <v>920</v>
      </c>
      <c r="B332" s="1" t="str">
        <f t="shared" si="23"/>
        <v>2 02</v>
      </c>
      <c r="C332" s="1" t="str">
        <f t="shared" si="24"/>
        <v>920 2 02</v>
      </c>
      <c r="D332" s="1" t="str">
        <f t="shared" si="25"/>
        <v>35</v>
      </c>
      <c r="E332" s="1" t="str">
        <f t="shared" si="26"/>
        <v>920 2 02 35</v>
      </c>
      <c r="F332" s="65" t="s">
        <v>448</v>
      </c>
      <c r="G332" s="66" t="s">
        <v>164</v>
      </c>
      <c r="H332" s="67" t="s">
        <v>110</v>
      </c>
      <c r="I332" s="60">
        <v>141358.70000000001</v>
      </c>
      <c r="J332" s="90">
        <v>141261.57277999999</v>
      </c>
      <c r="K332" s="18">
        <f t="shared" si="21"/>
        <v>141358.70000000001</v>
      </c>
      <c r="L332" s="49">
        <v>146022</v>
      </c>
      <c r="M332" s="49">
        <v>146022</v>
      </c>
      <c r="N332" s="49">
        <v>146022</v>
      </c>
    </row>
    <row r="333" spans="1:20" s="19" customFormat="1" ht="37.5" customHeight="1" x14ac:dyDescent="0.3">
      <c r="A333" s="1"/>
      <c r="B333" s="1"/>
      <c r="C333" s="1"/>
      <c r="D333" s="1"/>
      <c r="E333" s="1"/>
      <c r="F333" s="65" t="s">
        <v>679</v>
      </c>
      <c r="G333" s="66" t="s">
        <v>653</v>
      </c>
      <c r="H333" s="67" t="s">
        <v>110</v>
      </c>
      <c r="I333" s="60">
        <v>4639.6000000000004</v>
      </c>
      <c r="J333" s="90">
        <v>0</v>
      </c>
      <c r="K333" s="18">
        <f t="shared" si="21"/>
        <v>4639.6000000000004</v>
      </c>
      <c r="L333" s="49">
        <v>5278</v>
      </c>
      <c r="M333" s="49">
        <v>0</v>
      </c>
      <c r="N333" s="49">
        <v>0</v>
      </c>
    </row>
    <row r="334" spans="1:20" s="19" customFormat="1" ht="56.25" customHeight="1" x14ac:dyDescent="0.3">
      <c r="A334" s="1" t="str">
        <f t="shared" si="22"/>
        <v>920</v>
      </c>
      <c r="B334" s="1" t="str">
        <f t="shared" si="23"/>
        <v>2 02</v>
      </c>
      <c r="C334" s="1" t="str">
        <f t="shared" si="24"/>
        <v>920 2 02</v>
      </c>
      <c r="D334" s="1" t="str">
        <f t="shared" si="25"/>
        <v>35</v>
      </c>
      <c r="E334" s="1" t="str">
        <f t="shared" si="26"/>
        <v>920 2 02 35</v>
      </c>
      <c r="F334" s="65" t="s">
        <v>485</v>
      </c>
      <c r="G334" s="66" t="s">
        <v>307</v>
      </c>
      <c r="H334" s="67" t="s">
        <v>110</v>
      </c>
      <c r="I334" s="60">
        <v>666917.80000000005</v>
      </c>
      <c r="J334" s="90">
        <v>310289.62293999997</v>
      </c>
      <c r="K334" s="18">
        <f t="shared" si="21"/>
        <v>666917.80000000005</v>
      </c>
      <c r="L334" s="49">
        <v>699837.6</v>
      </c>
      <c r="M334" s="49">
        <v>707535.8</v>
      </c>
      <c r="N334" s="49">
        <v>713903.6</v>
      </c>
    </row>
    <row r="335" spans="1:20" s="19" customFormat="1" ht="30" customHeight="1" x14ac:dyDescent="0.3">
      <c r="A335" s="1" t="str">
        <f t="shared" si="22"/>
        <v>920</v>
      </c>
      <c r="B335" s="1" t="str">
        <f t="shared" si="23"/>
        <v>2 02</v>
      </c>
      <c r="C335" s="1" t="str">
        <f t="shared" si="24"/>
        <v>920 2 02</v>
      </c>
      <c r="D335" s="1" t="str">
        <f t="shared" si="25"/>
        <v>35</v>
      </c>
      <c r="E335" s="1" t="str">
        <f t="shared" si="26"/>
        <v>920 2 02 35</v>
      </c>
      <c r="F335" s="65" t="s">
        <v>486</v>
      </c>
      <c r="G335" s="66" t="s">
        <v>165</v>
      </c>
      <c r="H335" s="67" t="s">
        <v>110</v>
      </c>
      <c r="I335" s="60">
        <v>65450</v>
      </c>
      <c r="J335" s="90">
        <v>42162.60785</v>
      </c>
      <c r="K335" s="18">
        <f t="shared" si="21"/>
        <v>65450</v>
      </c>
      <c r="L335" s="107">
        <v>63090.6</v>
      </c>
      <c r="M335" s="107">
        <v>63959.1</v>
      </c>
      <c r="N335" s="107">
        <v>61179.7</v>
      </c>
    </row>
    <row r="336" spans="1:20" s="83" customFormat="1" ht="43.5" customHeight="1" x14ac:dyDescent="0.3">
      <c r="A336" s="79"/>
      <c r="B336" s="79"/>
      <c r="C336" s="79"/>
      <c r="D336" s="79"/>
      <c r="E336" s="79"/>
      <c r="F336" s="65" t="s">
        <v>678</v>
      </c>
      <c r="G336" s="66" t="s">
        <v>654</v>
      </c>
      <c r="H336" s="67" t="s">
        <v>110</v>
      </c>
      <c r="I336" s="60">
        <v>0</v>
      </c>
      <c r="J336" s="90">
        <v>233.4</v>
      </c>
      <c r="K336" s="18">
        <f t="shared" si="21"/>
        <v>0</v>
      </c>
      <c r="L336" s="106"/>
      <c r="M336" s="106"/>
      <c r="N336" s="106"/>
      <c r="R336" s="83">
        <v>5299400.5</v>
      </c>
      <c r="S336" s="83">
        <v>5149755.8</v>
      </c>
      <c r="T336" s="83">
        <v>5087923.8</v>
      </c>
    </row>
    <row r="337" spans="1:20" s="120" customFormat="1" ht="37.5" customHeight="1" x14ac:dyDescent="0.3">
      <c r="A337" s="110" t="str">
        <f t="shared" si="22"/>
        <v>920</v>
      </c>
      <c r="B337" s="110" t="str">
        <f t="shared" si="23"/>
        <v>2 02</v>
      </c>
      <c r="C337" s="110" t="str">
        <f t="shared" si="24"/>
        <v>920 2 02</v>
      </c>
      <c r="D337" s="110" t="str">
        <f t="shared" si="25"/>
        <v>45</v>
      </c>
      <c r="E337" s="110" t="str">
        <f t="shared" si="26"/>
        <v>920 2 02 45</v>
      </c>
      <c r="F337" s="122" t="s">
        <v>532</v>
      </c>
      <c r="G337" s="112" t="s">
        <v>460</v>
      </c>
      <c r="H337" s="113" t="s">
        <v>110</v>
      </c>
      <c r="I337" s="114">
        <v>10000</v>
      </c>
      <c r="J337" s="114">
        <v>10000</v>
      </c>
      <c r="K337" s="116">
        <f t="shared" si="21"/>
        <v>10000</v>
      </c>
      <c r="L337" s="123">
        <v>10000</v>
      </c>
      <c r="M337" s="123">
        <v>0</v>
      </c>
      <c r="N337" s="123">
        <v>0</v>
      </c>
      <c r="O337" s="119">
        <f>SUM(I337:I362)</f>
        <v>6639008.5999999987</v>
      </c>
      <c r="P337" s="119">
        <f t="shared" ref="P337:T337" si="29">SUM(J337:J362)</f>
        <v>1729873.12589</v>
      </c>
      <c r="Q337" s="119">
        <f t="shared" si="29"/>
        <v>6639008.5999999987</v>
      </c>
      <c r="R337" s="119">
        <f t="shared" si="29"/>
        <v>5299400.5</v>
      </c>
      <c r="S337" s="119">
        <f t="shared" si="29"/>
        <v>5149755.8</v>
      </c>
      <c r="T337" s="119">
        <f t="shared" si="29"/>
        <v>5087923.8</v>
      </c>
    </row>
    <row r="338" spans="1:20" s="19" customFormat="1" ht="56.25" customHeight="1" x14ac:dyDescent="0.3">
      <c r="A338" s="1" t="str">
        <f t="shared" si="22"/>
        <v>920</v>
      </c>
      <c r="B338" s="1" t="str">
        <f t="shared" si="23"/>
        <v>2 02</v>
      </c>
      <c r="C338" s="1" t="str">
        <f t="shared" si="24"/>
        <v>920 2 02</v>
      </c>
      <c r="D338" s="1" t="str">
        <f t="shared" si="25"/>
        <v>43</v>
      </c>
      <c r="E338" s="1" t="str">
        <f t="shared" si="26"/>
        <v>920 2 02 43</v>
      </c>
      <c r="F338" s="68" t="s">
        <v>533</v>
      </c>
      <c r="G338" s="66" t="s">
        <v>449</v>
      </c>
      <c r="H338" s="67" t="s">
        <v>110</v>
      </c>
      <c r="I338" s="60"/>
      <c r="J338" s="90"/>
      <c r="K338" s="18">
        <f t="shared" si="21"/>
        <v>0</v>
      </c>
      <c r="L338" s="106"/>
      <c r="M338" s="106"/>
      <c r="N338" s="106"/>
      <c r="R338" s="78">
        <f>R336-R337</f>
        <v>0</v>
      </c>
      <c r="S338" s="78">
        <f>S336-S337</f>
        <v>0</v>
      </c>
      <c r="T338" s="78">
        <f>T336-T337</f>
        <v>0</v>
      </c>
    </row>
    <row r="339" spans="1:20" s="19" customFormat="1" ht="75" customHeight="1" x14ac:dyDescent="0.3">
      <c r="A339" s="1" t="str">
        <f t="shared" si="22"/>
        <v>920</v>
      </c>
      <c r="B339" s="1" t="str">
        <f t="shared" si="23"/>
        <v>2 02</v>
      </c>
      <c r="C339" s="1" t="str">
        <f t="shared" si="24"/>
        <v>920 2 02</v>
      </c>
      <c r="D339" s="1" t="str">
        <f t="shared" si="25"/>
        <v>45</v>
      </c>
      <c r="E339" s="1" t="str">
        <f t="shared" si="26"/>
        <v>920 2 02 45</v>
      </c>
      <c r="F339" s="68" t="s">
        <v>534</v>
      </c>
      <c r="G339" s="66" t="s">
        <v>453</v>
      </c>
      <c r="H339" s="67" t="s">
        <v>110</v>
      </c>
      <c r="I339" s="60"/>
      <c r="J339" s="90"/>
      <c r="K339" s="18">
        <f t="shared" si="21"/>
        <v>0</v>
      </c>
      <c r="L339" s="106"/>
      <c r="M339" s="106"/>
      <c r="N339" s="106"/>
    </row>
    <row r="340" spans="1:20" s="19" customFormat="1" ht="56.25" customHeight="1" x14ac:dyDescent="0.3">
      <c r="A340" s="1" t="str">
        <f t="shared" si="22"/>
        <v>920</v>
      </c>
      <c r="B340" s="1" t="str">
        <f t="shared" si="23"/>
        <v>2 02</v>
      </c>
      <c r="C340" s="1" t="str">
        <f t="shared" si="24"/>
        <v>920 2 02</v>
      </c>
      <c r="D340" s="1" t="str">
        <f t="shared" si="25"/>
        <v>45</v>
      </c>
      <c r="E340" s="1" t="str">
        <f t="shared" si="26"/>
        <v>920 2 02 45</v>
      </c>
      <c r="F340" s="65" t="s">
        <v>487</v>
      </c>
      <c r="G340" s="66" t="s">
        <v>166</v>
      </c>
      <c r="H340" s="67" t="s">
        <v>110</v>
      </c>
      <c r="I340" s="60">
        <v>5179.7</v>
      </c>
      <c r="J340" s="90">
        <v>2917.1364199999998</v>
      </c>
      <c r="K340" s="18">
        <f t="shared" si="21"/>
        <v>5179.7</v>
      </c>
      <c r="L340" s="49">
        <v>6641.75</v>
      </c>
      <c r="M340" s="49"/>
      <c r="N340" s="49"/>
    </row>
    <row r="341" spans="1:20" s="19" customFormat="1" ht="56.25" customHeight="1" x14ac:dyDescent="0.3">
      <c r="A341" s="1" t="str">
        <f t="shared" si="22"/>
        <v>920</v>
      </c>
      <c r="B341" s="1" t="str">
        <f t="shared" si="23"/>
        <v>2 02</v>
      </c>
      <c r="C341" s="1" t="str">
        <f t="shared" si="24"/>
        <v>920 2 02</v>
      </c>
      <c r="D341" s="1" t="str">
        <f t="shared" si="25"/>
        <v>45</v>
      </c>
      <c r="E341" s="1" t="str">
        <f t="shared" si="26"/>
        <v>920 2 02 45</v>
      </c>
      <c r="F341" s="65" t="s">
        <v>488</v>
      </c>
      <c r="G341" s="66" t="s">
        <v>167</v>
      </c>
      <c r="H341" s="67" t="s">
        <v>110</v>
      </c>
      <c r="I341" s="60">
        <v>6641.8</v>
      </c>
      <c r="J341" s="90">
        <v>3740.89543</v>
      </c>
      <c r="K341" s="18">
        <f t="shared" si="21"/>
        <v>6641.8</v>
      </c>
      <c r="L341" s="49">
        <v>5179.6499999999996</v>
      </c>
      <c r="M341" s="49"/>
      <c r="N341" s="49"/>
    </row>
    <row r="342" spans="1:20" s="55" customFormat="1" ht="93.75" customHeight="1" x14ac:dyDescent="0.25">
      <c r="A342" s="1" t="str">
        <f t="shared" si="22"/>
        <v>920</v>
      </c>
      <c r="B342" s="1" t="str">
        <f t="shared" si="23"/>
        <v>2 02</v>
      </c>
      <c r="C342" s="1" t="str">
        <f t="shared" si="24"/>
        <v>920 2 02</v>
      </c>
      <c r="D342" s="1" t="str">
        <f t="shared" si="25"/>
        <v>45</v>
      </c>
      <c r="E342" s="1" t="str">
        <f t="shared" si="26"/>
        <v>920 2 02 45</v>
      </c>
      <c r="F342" s="65" t="s">
        <v>489</v>
      </c>
      <c r="G342" s="66" t="s">
        <v>308</v>
      </c>
      <c r="H342" s="67" t="s">
        <v>110</v>
      </c>
      <c r="I342" s="60">
        <v>665</v>
      </c>
      <c r="J342" s="90">
        <v>0</v>
      </c>
      <c r="K342" s="18">
        <f t="shared" si="21"/>
        <v>665</v>
      </c>
      <c r="L342" s="49"/>
      <c r="M342" s="49"/>
      <c r="N342" s="49"/>
    </row>
    <row r="343" spans="1:20" s="55" customFormat="1" ht="56.25" customHeight="1" x14ac:dyDescent="0.25">
      <c r="A343" s="1" t="str">
        <f t="shared" si="22"/>
        <v>920</v>
      </c>
      <c r="B343" s="1" t="str">
        <f t="shared" si="23"/>
        <v>2 02</v>
      </c>
      <c r="C343" s="1" t="str">
        <f t="shared" si="24"/>
        <v>920 2 02</v>
      </c>
      <c r="D343" s="1" t="str">
        <f t="shared" si="25"/>
        <v>45</v>
      </c>
      <c r="E343" s="1" t="str">
        <f t="shared" si="26"/>
        <v>920 2 02 45</v>
      </c>
      <c r="F343" s="65" t="s">
        <v>450</v>
      </c>
      <c r="G343" s="66" t="s">
        <v>168</v>
      </c>
      <c r="H343" s="67" t="s">
        <v>110</v>
      </c>
      <c r="I343" s="60">
        <v>46209.9</v>
      </c>
      <c r="J343" s="90">
        <v>38605.40868</v>
      </c>
      <c r="K343" s="18">
        <f t="shared" si="21"/>
        <v>46209.9</v>
      </c>
      <c r="L343" s="107">
        <v>53939.1</v>
      </c>
      <c r="M343" s="107">
        <v>53939.1</v>
      </c>
      <c r="N343" s="107">
        <v>53939.1</v>
      </c>
    </row>
    <row r="344" spans="1:20" s="55" customFormat="1" ht="56.25" customHeight="1" x14ac:dyDescent="0.25">
      <c r="A344" s="1"/>
      <c r="B344" s="1"/>
      <c r="C344" s="1"/>
      <c r="D344" s="1"/>
      <c r="E344" s="1"/>
      <c r="F344" s="65" t="s">
        <v>683</v>
      </c>
      <c r="G344" s="66" t="s">
        <v>655</v>
      </c>
      <c r="H344" s="67" t="s">
        <v>110</v>
      </c>
      <c r="I344" s="60">
        <v>147832.79999999999</v>
      </c>
      <c r="J344" s="90">
        <v>20415.510330000001</v>
      </c>
      <c r="K344" s="18">
        <f t="shared" si="21"/>
        <v>147832.79999999999</v>
      </c>
      <c r="L344" s="107"/>
      <c r="M344" s="107"/>
      <c r="N344" s="107"/>
    </row>
    <row r="345" spans="1:20" s="55" customFormat="1" ht="59.25" customHeight="1" x14ac:dyDescent="0.25">
      <c r="A345" s="1"/>
      <c r="B345" s="1"/>
      <c r="C345" s="1"/>
      <c r="D345" s="1"/>
      <c r="E345" s="1"/>
      <c r="F345" s="65" t="s">
        <v>680</v>
      </c>
      <c r="G345" s="66" t="s">
        <v>656</v>
      </c>
      <c r="H345" s="67" t="s">
        <v>110</v>
      </c>
      <c r="I345" s="60">
        <v>7198.2</v>
      </c>
      <c r="J345" s="60">
        <v>7198.2</v>
      </c>
      <c r="K345" s="18">
        <f t="shared" si="21"/>
        <v>7198.2</v>
      </c>
      <c r="L345" s="107"/>
      <c r="M345" s="107"/>
      <c r="N345" s="107"/>
    </row>
    <row r="346" spans="1:20" s="55" customFormat="1" ht="63.75" customHeight="1" x14ac:dyDescent="0.25">
      <c r="A346" s="1"/>
      <c r="B346" s="1"/>
      <c r="C346" s="1"/>
      <c r="D346" s="1"/>
      <c r="E346" s="1"/>
      <c r="F346" s="65" t="s">
        <v>681</v>
      </c>
      <c r="G346" s="66" t="s">
        <v>657</v>
      </c>
      <c r="H346" s="67" t="s">
        <v>110</v>
      </c>
      <c r="I346" s="60">
        <v>191637.5</v>
      </c>
      <c r="J346" s="60">
        <v>0</v>
      </c>
      <c r="K346" s="18">
        <f t="shared" si="21"/>
        <v>191637.5</v>
      </c>
      <c r="L346" s="107"/>
      <c r="M346" s="107"/>
      <c r="N346" s="107"/>
    </row>
    <row r="347" spans="1:20" s="55" customFormat="1" ht="63.75" customHeight="1" x14ac:dyDescent="0.25">
      <c r="A347" s="1"/>
      <c r="B347" s="1"/>
      <c r="C347" s="1"/>
      <c r="D347" s="1"/>
      <c r="E347" s="1"/>
      <c r="F347" s="65" t="s">
        <v>682</v>
      </c>
      <c r="G347" s="66" t="s">
        <v>658</v>
      </c>
      <c r="H347" s="67" t="s">
        <v>110</v>
      </c>
      <c r="I347" s="60">
        <v>1000000</v>
      </c>
      <c r="J347" s="60">
        <v>149605.98741</v>
      </c>
      <c r="K347" s="18">
        <f t="shared" si="21"/>
        <v>1000000</v>
      </c>
      <c r="L347" s="107">
        <v>1000000</v>
      </c>
      <c r="M347" s="107">
        <v>1000000</v>
      </c>
      <c r="N347" s="107">
        <v>1000000</v>
      </c>
    </row>
    <row r="348" spans="1:20" s="56" customFormat="1" ht="37.5" customHeight="1" x14ac:dyDescent="0.25">
      <c r="A348" s="1" t="str">
        <f t="shared" si="22"/>
        <v>920</v>
      </c>
      <c r="B348" s="1" t="str">
        <f t="shared" si="23"/>
        <v>2 02</v>
      </c>
      <c r="C348" s="1" t="str">
        <f t="shared" si="24"/>
        <v>920 2 02</v>
      </c>
      <c r="D348" s="1" t="str">
        <f t="shared" si="25"/>
        <v>45</v>
      </c>
      <c r="E348" s="1" t="str">
        <f t="shared" si="26"/>
        <v>920 2 02 45</v>
      </c>
      <c r="F348" s="65" t="s">
        <v>458</v>
      </c>
      <c r="G348" s="66" t="s">
        <v>169</v>
      </c>
      <c r="H348" s="67" t="s">
        <v>110</v>
      </c>
      <c r="I348" s="60"/>
      <c r="J348" s="90"/>
      <c r="K348" s="18">
        <f t="shared" si="21"/>
        <v>0</v>
      </c>
      <c r="L348" s="49"/>
      <c r="M348" s="49"/>
      <c r="N348" s="49"/>
    </row>
    <row r="349" spans="1:20" s="56" customFormat="1" ht="56.25" customHeight="1" x14ac:dyDescent="0.25">
      <c r="A349" s="1" t="str">
        <f t="shared" si="22"/>
        <v>920</v>
      </c>
      <c r="B349" s="1" t="str">
        <f t="shared" si="23"/>
        <v>2 02</v>
      </c>
      <c r="C349" s="1" t="str">
        <f t="shared" si="24"/>
        <v>920 2 02</v>
      </c>
      <c r="D349" s="1" t="str">
        <f t="shared" si="25"/>
        <v>45</v>
      </c>
      <c r="E349" s="1" t="str">
        <f t="shared" si="26"/>
        <v>920 2 02 45</v>
      </c>
      <c r="F349" s="68" t="s">
        <v>535</v>
      </c>
      <c r="G349" s="66" t="s">
        <v>459</v>
      </c>
      <c r="H349" s="67" t="s">
        <v>110</v>
      </c>
      <c r="I349" s="60">
        <v>706000</v>
      </c>
      <c r="J349" s="90">
        <v>362645.96850000002</v>
      </c>
      <c r="K349" s="18">
        <f t="shared" si="21"/>
        <v>706000</v>
      </c>
      <c r="L349" s="49"/>
      <c r="M349" s="49"/>
      <c r="N349" s="49"/>
    </row>
    <row r="350" spans="1:20" s="56" customFormat="1" ht="37.5" customHeight="1" x14ac:dyDescent="0.25">
      <c r="A350" s="1" t="str">
        <f t="shared" si="22"/>
        <v>920</v>
      </c>
      <c r="B350" s="1" t="str">
        <f t="shared" si="23"/>
        <v>2 02</v>
      </c>
      <c r="C350" s="1" t="str">
        <f t="shared" si="24"/>
        <v>920 2 02</v>
      </c>
      <c r="D350" s="1" t="str">
        <f t="shared" si="25"/>
        <v>45</v>
      </c>
      <c r="E350" s="1" t="str">
        <f t="shared" si="26"/>
        <v>920 2 02 45</v>
      </c>
      <c r="F350" s="68" t="s">
        <v>536</v>
      </c>
      <c r="G350" s="66" t="s">
        <v>455</v>
      </c>
      <c r="H350" s="67" t="s">
        <v>110</v>
      </c>
      <c r="I350" s="60"/>
      <c r="J350" s="90"/>
      <c r="K350" s="18">
        <f t="shared" ref="K350:K398" si="30">I350</f>
        <v>0</v>
      </c>
      <c r="L350" s="105"/>
      <c r="M350" s="105"/>
      <c r="N350" s="105"/>
    </row>
    <row r="351" spans="1:20" s="56" customFormat="1" ht="56.25" x14ac:dyDescent="0.25">
      <c r="A351" s="1" t="str">
        <f t="shared" si="22"/>
        <v>920</v>
      </c>
      <c r="B351" s="1" t="str">
        <f t="shared" si="23"/>
        <v>2 02</v>
      </c>
      <c r="C351" s="1" t="str">
        <f t="shared" si="24"/>
        <v>920 2 02</v>
      </c>
      <c r="D351" s="1" t="str">
        <f t="shared" si="25"/>
        <v>45</v>
      </c>
      <c r="E351" s="1" t="str">
        <f t="shared" si="26"/>
        <v>920 2 02 45</v>
      </c>
      <c r="F351" s="68" t="s">
        <v>537</v>
      </c>
      <c r="G351" s="66" t="s">
        <v>456</v>
      </c>
      <c r="H351" s="67" t="s">
        <v>110</v>
      </c>
      <c r="I351" s="60"/>
      <c r="J351" s="90"/>
      <c r="K351" s="18">
        <f t="shared" si="30"/>
        <v>0</v>
      </c>
      <c r="L351" s="105"/>
      <c r="M351" s="105"/>
      <c r="N351" s="105"/>
    </row>
    <row r="352" spans="1:20" s="56" customFormat="1" ht="56.25" customHeight="1" x14ac:dyDescent="0.25">
      <c r="A352" s="1"/>
      <c r="B352" s="1"/>
      <c r="C352" s="1"/>
      <c r="D352" s="1"/>
      <c r="E352" s="1"/>
      <c r="F352" s="68" t="s">
        <v>595</v>
      </c>
      <c r="G352" s="66" t="s">
        <v>596</v>
      </c>
      <c r="H352" s="67" t="s">
        <v>110</v>
      </c>
      <c r="I352" s="60"/>
      <c r="J352" s="90"/>
      <c r="K352" s="18">
        <f t="shared" si="30"/>
        <v>0</v>
      </c>
      <c r="L352" s="105"/>
      <c r="M352" s="105"/>
      <c r="N352" s="105"/>
    </row>
    <row r="353" spans="1:21" s="56" customFormat="1" ht="56.25" customHeight="1" x14ac:dyDescent="0.25">
      <c r="A353" s="1" t="str">
        <f t="shared" si="22"/>
        <v>920</v>
      </c>
      <c r="B353" s="1" t="str">
        <f t="shared" si="23"/>
        <v>2 02</v>
      </c>
      <c r="C353" s="1" t="str">
        <f t="shared" si="24"/>
        <v>920 2 02</v>
      </c>
      <c r="D353" s="1" t="str">
        <f t="shared" si="25"/>
        <v>45</v>
      </c>
      <c r="E353" s="1" t="str">
        <f t="shared" si="26"/>
        <v>920 2 02 45</v>
      </c>
      <c r="F353" s="68" t="s">
        <v>538</v>
      </c>
      <c r="G353" s="66" t="s">
        <v>461</v>
      </c>
      <c r="H353" s="67" t="s">
        <v>110</v>
      </c>
      <c r="I353" s="60">
        <v>43.4</v>
      </c>
      <c r="J353" s="90">
        <v>43.3996</v>
      </c>
      <c r="K353" s="18">
        <f t="shared" si="30"/>
        <v>43.4</v>
      </c>
      <c r="L353" s="49">
        <v>93.4</v>
      </c>
      <c r="M353" s="49">
        <v>93.4</v>
      </c>
      <c r="N353" s="49">
        <v>93.4</v>
      </c>
    </row>
    <row r="354" spans="1:21" s="56" customFormat="1" ht="112.5" customHeight="1" x14ac:dyDescent="0.25">
      <c r="A354" s="1" t="str">
        <f t="shared" si="22"/>
        <v>920</v>
      </c>
      <c r="B354" s="1" t="str">
        <f t="shared" si="23"/>
        <v>2 02</v>
      </c>
      <c r="C354" s="1" t="str">
        <f t="shared" si="24"/>
        <v>920 2 02</v>
      </c>
      <c r="D354" s="1" t="str">
        <f t="shared" si="25"/>
        <v>45</v>
      </c>
      <c r="E354" s="1" t="str">
        <f t="shared" si="26"/>
        <v>920 2 02 45</v>
      </c>
      <c r="F354" s="68" t="s">
        <v>539</v>
      </c>
      <c r="G354" s="66" t="s">
        <v>451</v>
      </c>
      <c r="H354" s="67" t="s">
        <v>110</v>
      </c>
      <c r="I354" s="60">
        <v>144808.9</v>
      </c>
      <c r="J354" s="90">
        <v>15992.15</v>
      </c>
      <c r="K354" s="18">
        <f t="shared" si="30"/>
        <v>144808.9</v>
      </c>
      <c r="L354" s="49">
        <v>50255.199999999997</v>
      </c>
      <c r="M354" s="49">
        <v>60126.8</v>
      </c>
      <c r="N354" s="49">
        <v>15634.4</v>
      </c>
    </row>
    <row r="355" spans="1:21" s="56" customFormat="1" ht="37.5" customHeight="1" x14ac:dyDescent="0.25">
      <c r="A355" s="1" t="str">
        <f t="shared" si="22"/>
        <v>920</v>
      </c>
      <c r="B355" s="1" t="str">
        <f t="shared" si="23"/>
        <v>2 02</v>
      </c>
      <c r="C355" s="1" t="str">
        <f t="shared" si="24"/>
        <v>920 2 02</v>
      </c>
      <c r="D355" s="1" t="str">
        <f t="shared" si="25"/>
        <v>45</v>
      </c>
      <c r="E355" s="1" t="str">
        <f t="shared" si="26"/>
        <v>920 2 02 45</v>
      </c>
      <c r="F355" s="68" t="s">
        <v>540</v>
      </c>
      <c r="G355" s="66" t="s">
        <v>452</v>
      </c>
      <c r="H355" s="67" t="s">
        <v>110</v>
      </c>
      <c r="I355" s="60">
        <v>40880.800000000003</v>
      </c>
      <c r="J355" s="90">
        <v>0</v>
      </c>
      <c r="K355" s="18">
        <f t="shared" si="30"/>
        <v>40880.800000000003</v>
      </c>
      <c r="L355" s="74">
        <v>20169.3</v>
      </c>
      <c r="M355" s="49">
        <v>32479.3</v>
      </c>
      <c r="N355" s="49">
        <v>17639.7</v>
      </c>
    </row>
    <row r="356" spans="1:21" s="56" customFormat="1" ht="168.75" customHeight="1" x14ac:dyDescent="0.25">
      <c r="A356" s="1" t="str">
        <f t="shared" si="22"/>
        <v>920</v>
      </c>
      <c r="B356" s="1" t="str">
        <f t="shared" si="23"/>
        <v>2 02</v>
      </c>
      <c r="C356" s="1" t="str">
        <f t="shared" si="24"/>
        <v>920 2 02</v>
      </c>
      <c r="D356" s="1" t="str">
        <f t="shared" si="25"/>
        <v>45</v>
      </c>
      <c r="E356" s="1" t="str">
        <f t="shared" si="26"/>
        <v>920 2 02 45</v>
      </c>
      <c r="F356" s="68" t="s">
        <v>541</v>
      </c>
      <c r="G356" s="66" t="s">
        <v>454</v>
      </c>
      <c r="H356" s="67" t="s">
        <v>110</v>
      </c>
      <c r="I356" s="60">
        <v>555.79999999999995</v>
      </c>
      <c r="J356" s="90">
        <v>303</v>
      </c>
      <c r="K356" s="18">
        <f t="shared" si="30"/>
        <v>555.79999999999995</v>
      </c>
      <c r="L356" s="74">
        <v>617.20000000000005</v>
      </c>
      <c r="M356" s="74">
        <v>617.20000000000005</v>
      </c>
      <c r="N356" s="74">
        <v>617.20000000000005</v>
      </c>
    </row>
    <row r="357" spans="1:21" ht="56.25" customHeight="1" x14ac:dyDescent="0.25">
      <c r="F357" s="68" t="s">
        <v>684</v>
      </c>
      <c r="G357" s="66" t="s">
        <v>661</v>
      </c>
      <c r="H357" s="67" t="s">
        <v>110</v>
      </c>
      <c r="I357" s="60">
        <v>3000000</v>
      </c>
      <c r="J357" s="90">
        <v>0</v>
      </c>
      <c r="K357" s="18">
        <f t="shared" si="30"/>
        <v>3000000</v>
      </c>
      <c r="L357" s="74">
        <v>4000000</v>
      </c>
      <c r="M357" s="74">
        <v>4000000</v>
      </c>
      <c r="N357" s="74">
        <v>4000000</v>
      </c>
    </row>
    <row r="358" spans="1:21" s="56" customFormat="1" ht="56.25" customHeight="1" x14ac:dyDescent="0.25">
      <c r="A358" s="1" t="str">
        <f t="shared" si="22"/>
        <v>920</v>
      </c>
      <c r="B358" s="1" t="str">
        <f t="shared" si="23"/>
        <v>2 02</v>
      </c>
      <c r="C358" s="1" t="str">
        <f t="shared" si="24"/>
        <v>920 2 02</v>
      </c>
      <c r="D358" s="1" t="str">
        <f t="shared" si="25"/>
        <v>49</v>
      </c>
      <c r="E358" s="1" t="str">
        <f t="shared" si="26"/>
        <v>920 2 02 49</v>
      </c>
      <c r="F358" s="65" t="s">
        <v>490</v>
      </c>
      <c r="G358" s="66" t="s">
        <v>309</v>
      </c>
      <c r="H358" s="67" t="s">
        <v>110</v>
      </c>
      <c r="I358" s="60"/>
      <c r="J358" s="90"/>
      <c r="K358" s="18">
        <f t="shared" si="30"/>
        <v>0</v>
      </c>
      <c r="L358" s="105"/>
      <c r="M358" s="105"/>
      <c r="N358" s="105"/>
    </row>
    <row r="359" spans="1:21" s="56" customFormat="1" ht="56.25" customHeight="1" x14ac:dyDescent="0.25">
      <c r="A359" s="1" t="str">
        <f t="shared" si="22"/>
        <v>920</v>
      </c>
      <c r="B359" s="1" t="str">
        <f t="shared" si="23"/>
        <v>2 02</v>
      </c>
      <c r="C359" s="1" t="str">
        <f t="shared" si="24"/>
        <v>920 2 02</v>
      </c>
      <c r="D359" s="1" t="str">
        <f t="shared" si="25"/>
        <v>49</v>
      </c>
      <c r="E359" s="1" t="str">
        <f t="shared" si="26"/>
        <v>920 2 02 49</v>
      </c>
      <c r="F359" s="65" t="s">
        <v>491</v>
      </c>
      <c r="G359" s="66" t="s">
        <v>310</v>
      </c>
      <c r="H359" s="67" t="s">
        <v>110</v>
      </c>
      <c r="I359" s="60">
        <v>1331354.8</v>
      </c>
      <c r="J359" s="90">
        <v>1118405.46952</v>
      </c>
      <c r="K359" s="18">
        <f t="shared" si="30"/>
        <v>1331354.8</v>
      </c>
      <c r="L359" s="105"/>
      <c r="M359" s="105"/>
      <c r="N359" s="105"/>
    </row>
    <row r="360" spans="1:21" s="19" customFormat="1" ht="57.75" customHeight="1" x14ac:dyDescent="0.3">
      <c r="A360" s="1" t="str">
        <f>LEFT(C360,3)</f>
        <v>920</v>
      </c>
      <c r="B360" s="1" t="str">
        <f>RIGHT(C360,4)</f>
        <v>2 02</v>
      </c>
      <c r="C360" s="1" t="str">
        <f>LEFT(F360,8)</f>
        <v>920 2 02</v>
      </c>
      <c r="D360" s="1" t="str">
        <f>RIGHT(E360,2)</f>
        <v>45</v>
      </c>
      <c r="E360" s="1" t="str">
        <f>LEFT(F360,11)</f>
        <v>920 2 02 45</v>
      </c>
      <c r="F360" s="65" t="s">
        <v>519</v>
      </c>
      <c r="G360" s="66" t="s">
        <v>496</v>
      </c>
      <c r="H360" s="67" t="s">
        <v>110</v>
      </c>
      <c r="I360" s="60">
        <v>0</v>
      </c>
      <c r="J360" s="90">
        <v>0</v>
      </c>
      <c r="K360" s="18">
        <f t="shared" si="30"/>
        <v>0</v>
      </c>
      <c r="L360" s="49">
        <v>151504.9</v>
      </c>
      <c r="M360" s="49">
        <v>0</v>
      </c>
      <c r="N360" s="49">
        <v>0</v>
      </c>
    </row>
    <row r="361" spans="1:21" s="19" customFormat="1" ht="56.25" customHeight="1" x14ac:dyDescent="0.3">
      <c r="A361" s="1" t="str">
        <f>LEFT(C361,3)</f>
        <v>920</v>
      </c>
      <c r="B361" s="1" t="str">
        <f>RIGHT(C361,4)</f>
        <v>2 02</v>
      </c>
      <c r="C361" s="1" t="str">
        <f>LEFT(F361,8)</f>
        <v>920 2 02</v>
      </c>
      <c r="D361" s="1" t="str">
        <f>RIGHT(E361,2)</f>
        <v>45</v>
      </c>
      <c r="E361" s="1" t="str">
        <f>LEFT(F361,11)</f>
        <v>920 2 02 45</v>
      </c>
      <c r="F361" s="68" t="s">
        <v>525</v>
      </c>
      <c r="G361" s="66" t="s">
        <v>462</v>
      </c>
      <c r="H361" s="67" t="s">
        <v>110</v>
      </c>
      <c r="I361" s="60"/>
      <c r="J361" s="90"/>
      <c r="K361" s="18">
        <f t="shared" si="30"/>
        <v>0</v>
      </c>
      <c r="L361" s="105"/>
      <c r="M361" s="105"/>
      <c r="N361" s="105"/>
    </row>
    <row r="362" spans="1:21" s="19" customFormat="1" ht="37.5" customHeight="1" x14ac:dyDescent="0.3">
      <c r="A362" s="1" t="str">
        <f>LEFT(C362,3)</f>
        <v>920</v>
      </c>
      <c r="B362" s="1" t="str">
        <f>RIGHT(C362,4)</f>
        <v>2 02</v>
      </c>
      <c r="C362" s="1" t="str">
        <f>LEFT(F362,8)</f>
        <v>920 2 02</v>
      </c>
      <c r="D362" s="1" t="str">
        <f>RIGHT(E362,2)</f>
        <v>45</v>
      </c>
      <c r="E362" s="1" t="str">
        <f>LEFT(F362,11)</f>
        <v>920 2 02 45</v>
      </c>
      <c r="F362" s="65" t="s">
        <v>521</v>
      </c>
      <c r="G362" s="66" t="s">
        <v>498</v>
      </c>
      <c r="H362" s="67" t="s">
        <v>110</v>
      </c>
      <c r="I362" s="60">
        <v>0</v>
      </c>
      <c r="J362" s="90">
        <v>0</v>
      </c>
      <c r="K362" s="18">
        <f t="shared" si="30"/>
        <v>0</v>
      </c>
      <c r="L362" s="49">
        <v>1000</v>
      </c>
      <c r="M362" s="49">
        <v>2500</v>
      </c>
      <c r="N362" s="49">
        <v>0</v>
      </c>
    </row>
    <row r="363" spans="1:21" s="110" customFormat="1" ht="112.5" customHeight="1" x14ac:dyDescent="0.25">
      <c r="A363" s="110" t="str">
        <f t="shared" si="22"/>
        <v>920</v>
      </c>
      <c r="B363" s="110" t="str">
        <f t="shared" si="23"/>
        <v>2 03</v>
      </c>
      <c r="C363" s="110" t="str">
        <f t="shared" si="24"/>
        <v>920 2 03</v>
      </c>
      <c r="D363" s="110" t="str">
        <f t="shared" si="25"/>
        <v>02</v>
      </c>
      <c r="E363" s="110" t="str">
        <f t="shared" si="26"/>
        <v>920 2 03 02</v>
      </c>
      <c r="F363" s="111" t="s">
        <v>463</v>
      </c>
      <c r="G363" s="112" t="s">
        <v>311</v>
      </c>
      <c r="H363" s="113" t="s">
        <v>110</v>
      </c>
      <c r="I363" s="114">
        <v>510382.7</v>
      </c>
      <c r="J363" s="115">
        <v>29143.71686</v>
      </c>
      <c r="K363" s="116">
        <f t="shared" si="30"/>
        <v>510382.7</v>
      </c>
      <c r="L363" s="124">
        <v>0</v>
      </c>
      <c r="M363" s="124">
        <v>0</v>
      </c>
      <c r="N363" s="124">
        <v>0</v>
      </c>
      <c r="O363" s="125">
        <f>I363</f>
        <v>510382.7</v>
      </c>
      <c r="P363" s="125">
        <f t="shared" ref="P363:T363" si="31">J363</f>
        <v>29143.71686</v>
      </c>
      <c r="Q363" s="125">
        <f t="shared" si="31"/>
        <v>510382.7</v>
      </c>
      <c r="R363" s="125">
        <f t="shared" si="31"/>
        <v>0</v>
      </c>
      <c r="S363" s="125">
        <f t="shared" si="31"/>
        <v>0</v>
      </c>
      <c r="T363" s="125">
        <f t="shared" si="31"/>
        <v>0</v>
      </c>
      <c r="U363" s="125"/>
    </row>
    <row r="364" spans="1:21" s="75" customFormat="1" ht="37.5" customHeight="1" x14ac:dyDescent="0.25">
      <c r="A364" s="75" t="str">
        <f t="shared" si="22"/>
        <v>920</v>
      </c>
      <c r="B364" s="75" t="str">
        <f t="shared" si="23"/>
        <v>2 04</v>
      </c>
      <c r="C364" s="75" t="str">
        <f t="shared" si="24"/>
        <v>920 2 04</v>
      </c>
      <c r="D364" s="75" t="str">
        <f t="shared" si="25"/>
        <v>02</v>
      </c>
      <c r="E364" s="75" t="str">
        <f t="shared" si="26"/>
        <v>920 2 04 02</v>
      </c>
      <c r="F364" s="65" t="s">
        <v>555</v>
      </c>
      <c r="G364" s="66" t="s">
        <v>312</v>
      </c>
      <c r="H364" s="67" t="s">
        <v>110</v>
      </c>
      <c r="I364" s="60"/>
      <c r="J364" s="90"/>
      <c r="K364" s="18">
        <f t="shared" si="30"/>
        <v>0</v>
      </c>
      <c r="L364" s="105"/>
      <c r="M364" s="105"/>
      <c r="N364" s="105"/>
    </row>
    <row r="365" spans="1:21" ht="63.75" customHeight="1" x14ac:dyDescent="0.25">
      <c r="A365" s="1" t="str">
        <f t="shared" si="22"/>
        <v>920</v>
      </c>
      <c r="B365" s="1" t="str">
        <f t="shared" si="23"/>
        <v>2 18</v>
      </c>
      <c r="C365" s="1" t="str">
        <f t="shared" si="24"/>
        <v>920 2 18</v>
      </c>
      <c r="D365" s="1" t="str">
        <f t="shared" si="25"/>
        <v>60</v>
      </c>
      <c r="E365" s="1" t="str">
        <f t="shared" si="26"/>
        <v>920 2 18 60</v>
      </c>
      <c r="F365" s="65" t="s">
        <v>556</v>
      </c>
      <c r="G365" s="66" t="s">
        <v>170</v>
      </c>
      <c r="H365" s="67" t="s">
        <v>110</v>
      </c>
      <c r="I365" s="60">
        <v>0</v>
      </c>
      <c r="J365" s="90">
        <v>0</v>
      </c>
      <c r="K365" s="18">
        <f t="shared" si="30"/>
        <v>0</v>
      </c>
      <c r="L365" s="105"/>
      <c r="M365" s="105"/>
      <c r="N365" s="105"/>
    </row>
    <row r="366" spans="1:21" ht="155.25" customHeight="1" x14ac:dyDescent="0.25">
      <c r="A366" s="1" t="str">
        <f t="shared" si="22"/>
        <v>920</v>
      </c>
      <c r="B366" s="1" t="str">
        <f t="shared" si="23"/>
        <v>2 18</v>
      </c>
      <c r="C366" s="1" t="str">
        <f t="shared" si="24"/>
        <v>920 2 18</v>
      </c>
      <c r="D366" s="1" t="str">
        <f t="shared" si="25"/>
        <v>35</v>
      </c>
      <c r="E366" s="1" t="str">
        <f t="shared" si="26"/>
        <v>920 2 18 35</v>
      </c>
      <c r="F366" s="65" t="s">
        <v>557</v>
      </c>
      <c r="G366" s="66" t="s">
        <v>314</v>
      </c>
      <c r="H366" s="67" t="s">
        <v>110</v>
      </c>
      <c r="I366" s="60">
        <v>0</v>
      </c>
      <c r="J366" s="90">
        <v>35.310369999999999</v>
      </c>
      <c r="K366" s="18">
        <f t="shared" si="30"/>
        <v>0</v>
      </c>
      <c r="L366" s="105"/>
      <c r="M366" s="105"/>
      <c r="N366" s="105"/>
    </row>
    <row r="367" spans="1:21" ht="56.25" customHeight="1" x14ac:dyDescent="0.25">
      <c r="A367" s="1" t="str">
        <f t="shared" si="22"/>
        <v>920</v>
      </c>
      <c r="B367" s="1" t="str">
        <f t="shared" si="23"/>
        <v>2 18</v>
      </c>
      <c r="C367" s="1" t="str">
        <f t="shared" si="24"/>
        <v>920 2 18</v>
      </c>
      <c r="D367" s="1" t="str">
        <f t="shared" si="25"/>
        <v>35</v>
      </c>
      <c r="E367" s="1" t="str">
        <f t="shared" si="26"/>
        <v>920 2 18 35</v>
      </c>
      <c r="F367" s="65" t="s">
        <v>558</v>
      </c>
      <c r="G367" s="66" t="s">
        <v>559</v>
      </c>
      <c r="H367" s="67" t="s">
        <v>110</v>
      </c>
      <c r="I367" s="60">
        <v>0</v>
      </c>
      <c r="J367" s="90">
        <v>24.229389999999999</v>
      </c>
      <c r="K367" s="18">
        <f t="shared" si="30"/>
        <v>0</v>
      </c>
      <c r="L367" s="105"/>
      <c r="M367" s="105"/>
      <c r="N367" s="105"/>
    </row>
    <row r="368" spans="1:21" ht="75" customHeight="1" x14ac:dyDescent="0.25">
      <c r="A368" s="1" t="str">
        <f t="shared" si="22"/>
        <v>920</v>
      </c>
      <c r="B368" s="1" t="str">
        <f t="shared" si="23"/>
        <v>2 18</v>
      </c>
      <c r="C368" s="1" t="str">
        <f t="shared" si="24"/>
        <v>920 2 18</v>
      </c>
      <c r="D368" s="1" t="str">
        <f t="shared" si="25"/>
        <v>35</v>
      </c>
      <c r="E368" s="1" t="str">
        <f t="shared" si="26"/>
        <v>920 2 18 35</v>
      </c>
      <c r="F368" s="65" t="s">
        <v>591</v>
      </c>
      <c r="G368" s="66" t="s">
        <v>313</v>
      </c>
      <c r="H368" s="67" t="s">
        <v>110</v>
      </c>
      <c r="I368" s="60">
        <v>0</v>
      </c>
      <c r="J368" s="90">
        <v>1273.47334</v>
      </c>
      <c r="K368" s="18">
        <f t="shared" si="30"/>
        <v>0</v>
      </c>
      <c r="L368" s="105"/>
      <c r="M368" s="105"/>
      <c r="N368" s="105"/>
    </row>
    <row r="369" spans="1:14" ht="75" customHeight="1" x14ac:dyDescent="0.25">
      <c r="F369" s="65" t="s">
        <v>707</v>
      </c>
      <c r="G369" s="66" t="s">
        <v>664</v>
      </c>
      <c r="H369" s="67" t="s">
        <v>110</v>
      </c>
      <c r="I369" s="60">
        <v>0</v>
      </c>
      <c r="J369" s="90">
        <v>608.49680000000001</v>
      </c>
      <c r="K369" s="18">
        <f t="shared" si="30"/>
        <v>0</v>
      </c>
      <c r="L369" s="105"/>
      <c r="M369" s="105"/>
      <c r="N369" s="105"/>
    </row>
    <row r="370" spans="1:14" ht="75" customHeight="1" x14ac:dyDescent="0.25">
      <c r="F370" s="65" t="s">
        <v>708</v>
      </c>
      <c r="G370" s="66" t="s">
        <v>665</v>
      </c>
      <c r="H370" s="67" t="s">
        <v>110</v>
      </c>
      <c r="I370" s="60">
        <v>0</v>
      </c>
      <c r="J370" s="90">
        <v>1.23411</v>
      </c>
      <c r="K370" s="18">
        <f t="shared" si="30"/>
        <v>0</v>
      </c>
      <c r="L370" s="105"/>
      <c r="M370" s="105"/>
      <c r="N370" s="105"/>
    </row>
    <row r="371" spans="1:14" s="21" customFormat="1" ht="75" customHeight="1" x14ac:dyDescent="0.25">
      <c r="A371" s="1" t="str">
        <f t="shared" si="22"/>
        <v>920</v>
      </c>
      <c r="B371" s="1" t="str">
        <f t="shared" si="23"/>
        <v>2 18</v>
      </c>
      <c r="C371" s="1" t="str">
        <f t="shared" si="24"/>
        <v>920 2 18</v>
      </c>
      <c r="D371" s="1" t="str">
        <f t="shared" si="25"/>
        <v>25</v>
      </c>
      <c r="E371" s="1" t="str">
        <f t="shared" si="26"/>
        <v>920 2 18 25</v>
      </c>
      <c r="F371" s="65" t="s">
        <v>592</v>
      </c>
      <c r="G371" s="66" t="s">
        <v>593</v>
      </c>
      <c r="H371" s="67" t="s">
        <v>110</v>
      </c>
      <c r="I371" s="60">
        <v>0</v>
      </c>
      <c r="J371" s="90">
        <v>15</v>
      </c>
      <c r="K371" s="18">
        <f t="shared" si="30"/>
        <v>0</v>
      </c>
      <c r="L371" s="105"/>
      <c r="M371" s="105"/>
      <c r="N371" s="105"/>
    </row>
    <row r="372" spans="1:14" s="21" customFormat="1" ht="75" customHeight="1" x14ac:dyDescent="0.25">
      <c r="A372" s="1"/>
      <c r="B372" s="1"/>
      <c r="C372" s="1"/>
      <c r="D372" s="1"/>
      <c r="E372" s="1"/>
      <c r="F372" s="65" t="s">
        <v>709</v>
      </c>
      <c r="G372" s="66" t="s">
        <v>666</v>
      </c>
      <c r="H372" s="67" t="s">
        <v>110</v>
      </c>
      <c r="I372" s="60"/>
      <c r="J372" s="90"/>
      <c r="K372" s="18">
        <f t="shared" si="30"/>
        <v>0</v>
      </c>
      <c r="L372" s="105"/>
      <c r="M372" s="105"/>
      <c r="N372" s="105"/>
    </row>
    <row r="373" spans="1:14" s="21" customFormat="1" ht="75" customHeight="1" x14ac:dyDescent="0.25">
      <c r="A373" s="1"/>
      <c r="B373" s="1"/>
      <c r="C373" s="1"/>
      <c r="D373" s="1"/>
      <c r="E373" s="1"/>
      <c r="F373" s="65" t="s">
        <v>710</v>
      </c>
      <c r="G373" s="66" t="s">
        <v>170</v>
      </c>
      <c r="H373" s="67" t="s">
        <v>110</v>
      </c>
      <c r="I373" s="60">
        <v>0</v>
      </c>
      <c r="J373" s="90">
        <v>21207.081630000001</v>
      </c>
      <c r="K373" s="18">
        <f t="shared" si="30"/>
        <v>0</v>
      </c>
      <c r="L373" s="105"/>
      <c r="M373" s="105"/>
      <c r="N373" s="105"/>
    </row>
    <row r="374" spans="1:14" s="76" customFormat="1" ht="75" customHeight="1" x14ac:dyDescent="0.25">
      <c r="A374" s="75" t="str">
        <f t="shared" si="22"/>
        <v>920</v>
      </c>
      <c r="B374" s="75" t="str">
        <f t="shared" si="23"/>
        <v>2 19</v>
      </c>
      <c r="C374" s="75" t="str">
        <f t="shared" si="24"/>
        <v>920 2 19</v>
      </c>
      <c r="D374" s="75" t="str">
        <f t="shared" si="25"/>
        <v>25</v>
      </c>
      <c r="E374" s="75" t="str">
        <f t="shared" si="26"/>
        <v>920 2 19 25</v>
      </c>
      <c r="F374" s="65" t="s">
        <v>560</v>
      </c>
      <c r="G374" s="66" t="s">
        <v>315</v>
      </c>
      <c r="H374" s="67" t="s">
        <v>110</v>
      </c>
      <c r="I374" s="60">
        <v>0</v>
      </c>
      <c r="J374" s="90">
        <v>-6476.3392000000003</v>
      </c>
      <c r="K374" s="18">
        <f t="shared" si="30"/>
        <v>0</v>
      </c>
      <c r="L374" s="105"/>
      <c r="M374" s="105"/>
      <c r="N374" s="105"/>
    </row>
    <row r="375" spans="1:14" s="21" customFormat="1" ht="56.25" customHeight="1" x14ac:dyDescent="0.25">
      <c r="A375" s="1" t="str">
        <f t="shared" si="22"/>
        <v>920</v>
      </c>
      <c r="B375" s="1" t="str">
        <f t="shared" si="23"/>
        <v>2 19</v>
      </c>
      <c r="C375" s="1" t="str">
        <f t="shared" si="24"/>
        <v>920 2 19</v>
      </c>
      <c r="D375" s="1" t="str">
        <f t="shared" si="25"/>
        <v>25</v>
      </c>
      <c r="E375" s="1" t="str">
        <f t="shared" si="26"/>
        <v>920 2 19 25</v>
      </c>
      <c r="F375" s="65" t="s">
        <v>561</v>
      </c>
      <c r="G375" s="66" t="s">
        <v>316</v>
      </c>
      <c r="H375" s="67" t="s">
        <v>110</v>
      </c>
      <c r="I375" s="60"/>
      <c r="J375" s="90"/>
      <c r="K375" s="18">
        <f t="shared" si="30"/>
        <v>0</v>
      </c>
      <c r="L375" s="105"/>
      <c r="M375" s="105"/>
      <c r="N375" s="105"/>
    </row>
    <row r="376" spans="1:14" s="21" customFormat="1" ht="56.25" customHeight="1" x14ac:dyDescent="0.25">
      <c r="A376" s="1" t="str">
        <f t="shared" si="22"/>
        <v>920</v>
      </c>
      <c r="B376" s="1" t="str">
        <f t="shared" si="23"/>
        <v>2 19</v>
      </c>
      <c r="C376" s="1" t="str">
        <f t="shared" si="24"/>
        <v>920 2 19</v>
      </c>
      <c r="D376" s="1" t="str">
        <f t="shared" si="25"/>
        <v>25</v>
      </c>
      <c r="E376" s="1" t="str">
        <f t="shared" si="26"/>
        <v>920 2 19 25</v>
      </c>
      <c r="F376" s="65" t="s">
        <v>562</v>
      </c>
      <c r="G376" s="66" t="s">
        <v>317</v>
      </c>
      <c r="H376" s="67" t="s">
        <v>110</v>
      </c>
      <c r="I376" s="60">
        <v>0</v>
      </c>
      <c r="J376" s="90">
        <v>-1.1353800000000001</v>
      </c>
      <c r="K376" s="18">
        <f t="shared" si="30"/>
        <v>0</v>
      </c>
      <c r="L376" s="105"/>
      <c r="M376" s="105"/>
      <c r="N376" s="105"/>
    </row>
    <row r="377" spans="1:14" s="21" customFormat="1" ht="131.25" customHeight="1" x14ac:dyDescent="0.25">
      <c r="A377" s="1" t="str">
        <f t="shared" si="22"/>
        <v>920</v>
      </c>
      <c r="B377" s="1" t="str">
        <f t="shared" si="23"/>
        <v>2 19</v>
      </c>
      <c r="C377" s="1" t="str">
        <f t="shared" si="24"/>
        <v>920 2 19</v>
      </c>
      <c r="D377" s="1" t="str">
        <f t="shared" si="25"/>
        <v>35</v>
      </c>
      <c r="E377" s="1" t="str">
        <f t="shared" si="26"/>
        <v>920 2 19 35</v>
      </c>
      <c r="F377" s="66" t="s">
        <v>590</v>
      </c>
      <c r="G377" s="66" t="s">
        <v>319</v>
      </c>
      <c r="H377" s="67" t="s">
        <v>110</v>
      </c>
      <c r="I377" s="60">
        <v>0</v>
      </c>
      <c r="J377" s="90">
        <v>-1687.01368</v>
      </c>
      <c r="K377" s="18">
        <f t="shared" si="30"/>
        <v>0</v>
      </c>
      <c r="L377" s="105"/>
      <c r="M377" s="105"/>
      <c r="N377" s="105"/>
    </row>
    <row r="378" spans="1:14" s="21" customFormat="1" ht="37.5" customHeight="1" x14ac:dyDescent="0.25">
      <c r="A378" s="1" t="str">
        <f t="shared" si="22"/>
        <v>920</v>
      </c>
      <c r="B378" s="1" t="str">
        <f t="shared" si="23"/>
        <v>2 19</v>
      </c>
      <c r="C378" s="1" t="str">
        <f t="shared" si="24"/>
        <v>920 2 19</v>
      </c>
      <c r="D378" s="1" t="str">
        <f t="shared" si="25"/>
        <v>35</v>
      </c>
      <c r="E378" s="1" t="str">
        <f t="shared" si="26"/>
        <v>920 2 19 35</v>
      </c>
      <c r="F378" s="65" t="s">
        <v>320</v>
      </c>
      <c r="G378" s="66" t="s">
        <v>321</v>
      </c>
      <c r="H378" s="67" t="s">
        <v>110</v>
      </c>
      <c r="I378" s="60">
        <v>0</v>
      </c>
      <c r="J378" s="90">
        <v>-42.926000000000002</v>
      </c>
      <c r="K378" s="18">
        <f t="shared" si="30"/>
        <v>0</v>
      </c>
      <c r="L378" s="105"/>
      <c r="M378" s="105"/>
      <c r="N378" s="105"/>
    </row>
    <row r="379" spans="1:14" s="21" customFormat="1" ht="56.25" customHeight="1" x14ac:dyDescent="0.25">
      <c r="A379" s="1" t="str">
        <f t="shared" si="22"/>
        <v>920</v>
      </c>
      <c r="B379" s="1" t="str">
        <f t="shared" si="23"/>
        <v>2 19</v>
      </c>
      <c r="C379" s="1" t="str">
        <f t="shared" si="24"/>
        <v>920 2 19</v>
      </c>
      <c r="D379" s="1" t="str">
        <f t="shared" si="25"/>
        <v>51</v>
      </c>
      <c r="E379" s="1" t="str">
        <f t="shared" si="26"/>
        <v>920 2 19 51</v>
      </c>
      <c r="F379" s="65" t="s">
        <v>563</v>
      </c>
      <c r="G379" s="66" t="s">
        <v>263</v>
      </c>
      <c r="H379" s="67" t="s">
        <v>110</v>
      </c>
      <c r="I379" s="60">
        <v>0</v>
      </c>
      <c r="J379" s="90">
        <v>-5208.3627200000001</v>
      </c>
      <c r="K379" s="18">
        <f t="shared" si="30"/>
        <v>0</v>
      </c>
      <c r="L379" s="105"/>
      <c r="M379" s="105"/>
      <c r="N379" s="105"/>
    </row>
    <row r="380" spans="1:14" s="25" customFormat="1" ht="56.25" customHeight="1" x14ac:dyDescent="0.25">
      <c r="A380" s="1" t="str">
        <f t="shared" si="22"/>
        <v>920</v>
      </c>
      <c r="B380" s="1" t="str">
        <f t="shared" si="23"/>
        <v>2 19</v>
      </c>
      <c r="C380" s="1" t="str">
        <f t="shared" si="24"/>
        <v>920 2 19</v>
      </c>
      <c r="D380" s="1" t="str">
        <f t="shared" si="25"/>
        <v>90</v>
      </c>
      <c r="E380" s="1" t="str">
        <f t="shared" si="26"/>
        <v>920 2 19 90</v>
      </c>
      <c r="F380" s="65" t="s">
        <v>564</v>
      </c>
      <c r="G380" s="66" t="s">
        <v>264</v>
      </c>
      <c r="H380" s="67" t="s">
        <v>110</v>
      </c>
      <c r="I380" s="60"/>
      <c r="J380" s="90"/>
      <c r="K380" s="18">
        <f t="shared" si="30"/>
        <v>0</v>
      </c>
      <c r="L380" s="105"/>
      <c r="M380" s="105"/>
      <c r="N380" s="105"/>
    </row>
    <row r="381" spans="1:14" s="21" customFormat="1" ht="56.25" customHeight="1" x14ac:dyDescent="0.25">
      <c r="A381" s="1" t="str">
        <f t="shared" si="22"/>
        <v>920</v>
      </c>
      <c r="B381" s="1" t="str">
        <f t="shared" si="23"/>
        <v>2 19</v>
      </c>
      <c r="C381" s="1" t="str">
        <f t="shared" si="24"/>
        <v>920 2 19</v>
      </c>
      <c r="D381" s="1" t="str">
        <f t="shared" si="25"/>
        <v>25</v>
      </c>
      <c r="E381" s="1" t="str">
        <f t="shared" si="26"/>
        <v>920 2 19 25</v>
      </c>
      <c r="F381" s="65" t="s">
        <v>565</v>
      </c>
      <c r="G381" s="66" t="s">
        <v>566</v>
      </c>
      <c r="H381" s="67" t="s">
        <v>110</v>
      </c>
      <c r="I381" s="60"/>
      <c r="J381" s="90"/>
      <c r="K381" s="18">
        <f t="shared" si="30"/>
        <v>0</v>
      </c>
      <c r="L381" s="105"/>
      <c r="M381" s="105"/>
      <c r="N381" s="105"/>
    </row>
    <row r="382" spans="1:14" s="21" customFormat="1" ht="56.25" customHeight="1" x14ac:dyDescent="0.25">
      <c r="A382" s="1" t="str">
        <f t="shared" si="22"/>
        <v>920</v>
      </c>
      <c r="B382" s="1" t="str">
        <f t="shared" si="23"/>
        <v>2 19</v>
      </c>
      <c r="C382" s="1" t="str">
        <f t="shared" si="24"/>
        <v>920 2 19</v>
      </c>
      <c r="D382" s="1" t="str">
        <f t="shared" si="25"/>
        <v>25</v>
      </c>
      <c r="E382" s="1" t="str">
        <f t="shared" si="26"/>
        <v>920 2 19 25</v>
      </c>
      <c r="F382" s="65" t="s">
        <v>567</v>
      </c>
      <c r="G382" s="66" t="s">
        <v>568</v>
      </c>
      <c r="H382" s="67" t="s">
        <v>110</v>
      </c>
      <c r="I382" s="60"/>
      <c r="J382" s="90"/>
      <c r="K382" s="18">
        <f t="shared" si="30"/>
        <v>0</v>
      </c>
      <c r="L382" s="105"/>
      <c r="M382" s="105"/>
      <c r="N382" s="105"/>
    </row>
    <row r="383" spans="1:14" s="21" customFormat="1" ht="56.25" customHeight="1" x14ac:dyDescent="0.25">
      <c r="A383" s="1" t="str">
        <f t="shared" si="22"/>
        <v>920</v>
      </c>
      <c r="B383" s="1" t="str">
        <f t="shared" si="23"/>
        <v>2 19</v>
      </c>
      <c r="C383" s="1" t="str">
        <f t="shared" si="24"/>
        <v>920 2 19</v>
      </c>
      <c r="D383" s="1" t="str">
        <f t="shared" si="25"/>
        <v>25</v>
      </c>
      <c r="E383" s="1" t="str">
        <f t="shared" si="26"/>
        <v>920 2 19 25</v>
      </c>
      <c r="F383" s="65" t="s">
        <v>569</v>
      </c>
      <c r="G383" s="66" t="s">
        <v>570</v>
      </c>
      <c r="H383" s="67" t="s">
        <v>110</v>
      </c>
      <c r="I383" s="60"/>
      <c r="J383" s="90"/>
      <c r="K383" s="18">
        <f t="shared" si="30"/>
        <v>0</v>
      </c>
      <c r="L383" s="105"/>
      <c r="M383" s="105"/>
      <c r="N383" s="105"/>
    </row>
    <row r="384" spans="1:14" s="21" customFormat="1" ht="75" customHeight="1" x14ac:dyDescent="0.25">
      <c r="A384" s="1"/>
      <c r="B384" s="1"/>
      <c r="C384" s="1"/>
      <c r="D384" s="1"/>
      <c r="E384" s="1"/>
      <c r="F384" s="65" t="s">
        <v>686</v>
      </c>
      <c r="G384" s="66" t="s">
        <v>667</v>
      </c>
      <c r="H384" s="67" t="s">
        <v>110</v>
      </c>
      <c r="I384" s="60">
        <v>0</v>
      </c>
      <c r="J384" s="90">
        <v>-3.9399999999999999E-3</v>
      </c>
      <c r="K384" s="18">
        <f t="shared" si="30"/>
        <v>0</v>
      </c>
      <c r="L384" s="105"/>
      <c r="M384" s="105"/>
      <c r="N384" s="105"/>
    </row>
    <row r="385" spans="1:14" s="21" customFormat="1" ht="37.5" customHeight="1" x14ac:dyDescent="0.25">
      <c r="A385" s="1"/>
      <c r="B385" s="1"/>
      <c r="C385" s="1"/>
      <c r="D385" s="1"/>
      <c r="E385" s="1"/>
      <c r="F385" s="65" t="s">
        <v>687</v>
      </c>
      <c r="G385" s="66" t="s">
        <v>668</v>
      </c>
      <c r="H385" s="67" t="s">
        <v>110</v>
      </c>
      <c r="I385" s="60">
        <v>0</v>
      </c>
      <c r="J385" s="90">
        <v>-981.06168000000002</v>
      </c>
      <c r="K385" s="18">
        <f t="shared" si="30"/>
        <v>0</v>
      </c>
      <c r="L385" s="105"/>
      <c r="M385" s="105"/>
      <c r="N385" s="105"/>
    </row>
    <row r="386" spans="1:14" s="21" customFormat="1" ht="56.25" customHeight="1" x14ac:dyDescent="0.25">
      <c r="A386" s="1" t="str">
        <f t="shared" si="22"/>
        <v>920</v>
      </c>
      <c r="B386" s="1" t="str">
        <f t="shared" si="23"/>
        <v>2 19</v>
      </c>
      <c r="C386" s="1" t="str">
        <f t="shared" si="24"/>
        <v>920 2 19</v>
      </c>
      <c r="D386" s="1" t="str">
        <f t="shared" si="25"/>
        <v>25</v>
      </c>
      <c r="E386" s="1" t="str">
        <f t="shared" si="26"/>
        <v>920 2 19 25</v>
      </c>
      <c r="F386" s="65" t="s">
        <v>571</v>
      </c>
      <c r="G386" s="66" t="s">
        <v>572</v>
      </c>
      <c r="H386" s="67" t="s">
        <v>110</v>
      </c>
      <c r="I386" s="60"/>
      <c r="J386" s="90"/>
      <c r="K386" s="18">
        <f t="shared" si="30"/>
        <v>0</v>
      </c>
      <c r="L386" s="105"/>
      <c r="M386" s="105"/>
      <c r="N386" s="105"/>
    </row>
    <row r="387" spans="1:14" s="21" customFormat="1" ht="56.25" customHeight="1" x14ac:dyDescent="0.25">
      <c r="A387" s="1" t="str">
        <f t="shared" si="22"/>
        <v>920</v>
      </c>
      <c r="B387" s="1" t="str">
        <f t="shared" si="23"/>
        <v>2 19</v>
      </c>
      <c r="C387" s="1" t="str">
        <f t="shared" si="24"/>
        <v>920 2 19</v>
      </c>
      <c r="D387" s="1" t="str">
        <f t="shared" si="25"/>
        <v>25</v>
      </c>
      <c r="E387" s="1" t="str">
        <f t="shared" si="26"/>
        <v>920 2 19 25</v>
      </c>
      <c r="F387" s="65" t="s">
        <v>573</v>
      </c>
      <c r="G387" s="66" t="s">
        <v>574</v>
      </c>
      <c r="H387" s="67" t="s">
        <v>110</v>
      </c>
      <c r="I387" s="60"/>
      <c r="J387" s="90"/>
      <c r="K387" s="18">
        <f t="shared" si="30"/>
        <v>0</v>
      </c>
      <c r="L387" s="105"/>
      <c r="M387" s="105"/>
      <c r="N387" s="105"/>
    </row>
    <row r="388" spans="1:14" s="21" customFormat="1" ht="56.25" customHeight="1" x14ac:dyDescent="0.25">
      <c r="A388" s="1" t="str">
        <f t="shared" si="22"/>
        <v>920</v>
      </c>
      <c r="B388" s="1" t="str">
        <f t="shared" si="23"/>
        <v>2 19</v>
      </c>
      <c r="C388" s="1" t="str">
        <f t="shared" si="24"/>
        <v>920 2 19</v>
      </c>
      <c r="D388" s="1" t="str">
        <f t="shared" si="25"/>
        <v>25</v>
      </c>
      <c r="E388" s="1" t="str">
        <f t="shared" si="26"/>
        <v>920 2 19 25</v>
      </c>
      <c r="F388" s="65" t="s">
        <v>575</v>
      </c>
      <c r="G388" s="66" t="s">
        <v>576</v>
      </c>
      <c r="H388" s="67" t="s">
        <v>110</v>
      </c>
      <c r="I388" s="60"/>
      <c r="J388" s="90"/>
      <c r="K388" s="18">
        <f t="shared" si="30"/>
        <v>0</v>
      </c>
      <c r="L388" s="105"/>
      <c r="M388" s="105"/>
      <c r="N388" s="105"/>
    </row>
    <row r="389" spans="1:14" s="21" customFormat="1" ht="56.25" customHeight="1" x14ac:dyDescent="0.25">
      <c r="A389" s="1" t="str">
        <f t="shared" ref="A389:A398" si="32">LEFT(C389,3)</f>
        <v>920</v>
      </c>
      <c r="B389" s="1" t="str">
        <f t="shared" ref="B389:B398" si="33">RIGHT(C389,4)</f>
        <v>2 19</v>
      </c>
      <c r="C389" s="1" t="str">
        <f t="shared" ref="C389:C398" si="34">LEFT(F389,8)</f>
        <v>920 2 19</v>
      </c>
      <c r="D389" s="1" t="str">
        <f t="shared" si="25"/>
        <v>25</v>
      </c>
      <c r="E389" s="1" t="str">
        <f t="shared" si="26"/>
        <v>920 2 19 25</v>
      </c>
      <c r="F389" s="65" t="s">
        <v>577</v>
      </c>
      <c r="G389" s="66" t="s">
        <v>578</v>
      </c>
      <c r="H389" s="67" t="s">
        <v>110</v>
      </c>
      <c r="I389" s="60">
        <v>0</v>
      </c>
      <c r="J389" s="90">
        <v>-266.666</v>
      </c>
      <c r="K389" s="18">
        <f t="shared" si="30"/>
        <v>0</v>
      </c>
      <c r="L389" s="105"/>
      <c r="M389" s="105"/>
      <c r="N389" s="105"/>
    </row>
    <row r="390" spans="1:14" s="21" customFormat="1" ht="62.25" customHeight="1" x14ac:dyDescent="0.25">
      <c r="A390" s="1"/>
      <c r="B390" s="1"/>
      <c r="C390" s="1"/>
      <c r="D390" s="1"/>
      <c r="E390" s="1"/>
      <c r="F390" s="65" t="s">
        <v>688</v>
      </c>
      <c r="G390" s="66" t="s">
        <v>669</v>
      </c>
      <c r="H390" s="67" t="s">
        <v>110</v>
      </c>
      <c r="I390" s="60">
        <v>0</v>
      </c>
      <c r="J390" s="90">
        <v>-602.41183000000001</v>
      </c>
      <c r="K390" s="18">
        <f t="shared" si="30"/>
        <v>0</v>
      </c>
      <c r="L390" s="105"/>
      <c r="M390" s="105"/>
      <c r="N390" s="105"/>
    </row>
    <row r="391" spans="1:14" s="21" customFormat="1" ht="56.25" customHeight="1" x14ac:dyDescent="0.25">
      <c r="A391" s="1" t="str">
        <f t="shared" si="32"/>
        <v>920</v>
      </c>
      <c r="B391" s="1" t="str">
        <f t="shared" si="33"/>
        <v>2 19</v>
      </c>
      <c r="C391" s="1" t="str">
        <f t="shared" si="34"/>
        <v>920 2 19</v>
      </c>
      <c r="D391" s="1" t="str">
        <f t="shared" ref="D391:D398" si="35">RIGHT(E391,2)</f>
        <v>35</v>
      </c>
      <c r="E391" s="1" t="str">
        <f t="shared" ref="E391:E398" si="36">LEFT(F391,11)</f>
        <v>920 2 19 35</v>
      </c>
      <c r="F391" s="65" t="s">
        <v>579</v>
      </c>
      <c r="G391" s="66" t="s">
        <v>580</v>
      </c>
      <c r="H391" s="67" t="s">
        <v>110</v>
      </c>
      <c r="I391" s="60">
        <v>0</v>
      </c>
      <c r="J391" s="90">
        <v>-24.229389999999999</v>
      </c>
      <c r="K391" s="18">
        <f t="shared" si="30"/>
        <v>0</v>
      </c>
      <c r="L391" s="105"/>
      <c r="M391" s="105"/>
      <c r="N391" s="105"/>
    </row>
    <row r="392" spans="1:14" s="21" customFormat="1" ht="124.5" customHeight="1" x14ac:dyDescent="0.25">
      <c r="A392" s="1"/>
      <c r="B392" s="1"/>
      <c r="C392" s="1"/>
      <c r="D392" s="1"/>
      <c r="E392" s="1"/>
      <c r="F392" s="65" t="s">
        <v>685</v>
      </c>
      <c r="G392" s="66" t="s">
        <v>671</v>
      </c>
      <c r="H392" s="67" t="s">
        <v>110</v>
      </c>
      <c r="I392" s="60">
        <v>0</v>
      </c>
      <c r="J392" s="90">
        <v>-16.61</v>
      </c>
      <c r="K392" s="18">
        <f t="shared" si="30"/>
        <v>0</v>
      </c>
      <c r="L392" s="105"/>
      <c r="M392" s="105"/>
      <c r="N392" s="105"/>
    </row>
    <row r="393" spans="1:14" s="21" customFormat="1" ht="75" customHeight="1" x14ac:dyDescent="0.25">
      <c r="A393" s="1" t="str">
        <f t="shared" si="32"/>
        <v>920</v>
      </c>
      <c r="B393" s="1" t="str">
        <f t="shared" si="33"/>
        <v>2 19</v>
      </c>
      <c r="C393" s="1" t="str">
        <f t="shared" si="34"/>
        <v>920 2 19</v>
      </c>
      <c r="D393" s="1" t="str">
        <f t="shared" si="35"/>
        <v>35</v>
      </c>
      <c r="E393" s="1" t="str">
        <f t="shared" si="36"/>
        <v>920 2 19 35</v>
      </c>
      <c r="F393" s="65" t="s">
        <v>581</v>
      </c>
      <c r="G393" s="66" t="s">
        <v>582</v>
      </c>
      <c r="H393" s="67" t="s">
        <v>110</v>
      </c>
      <c r="I393" s="60">
        <v>0</v>
      </c>
      <c r="J393" s="90">
        <v>-260.58179000000001</v>
      </c>
      <c r="K393" s="18">
        <f t="shared" si="30"/>
        <v>0</v>
      </c>
      <c r="L393" s="105"/>
      <c r="M393" s="105"/>
      <c r="N393" s="105"/>
    </row>
    <row r="394" spans="1:14" s="21" customFormat="1" ht="75" customHeight="1" x14ac:dyDescent="0.25">
      <c r="A394" s="1" t="str">
        <f t="shared" si="32"/>
        <v>920</v>
      </c>
      <c r="B394" s="1" t="str">
        <f t="shared" si="33"/>
        <v>2 19</v>
      </c>
      <c r="C394" s="1" t="str">
        <f t="shared" si="34"/>
        <v>920 2 19</v>
      </c>
      <c r="D394" s="1" t="str">
        <f t="shared" si="35"/>
        <v>35</v>
      </c>
      <c r="E394" s="1" t="str">
        <f t="shared" si="36"/>
        <v>920 2 19 35</v>
      </c>
      <c r="F394" s="65" t="s">
        <v>583</v>
      </c>
      <c r="G394" s="66" t="s">
        <v>584</v>
      </c>
      <c r="H394" s="67" t="s">
        <v>110</v>
      </c>
      <c r="I394" s="60">
        <v>0</v>
      </c>
      <c r="J394" s="90">
        <v>-263.14100000000002</v>
      </c>
      <c r="K394" s="18">
        <f t="shared" si="30"/>
        <v>0</v>
      </c>
      <c r="L394" s="105"/>
      <c r="M394" s="105"/>
      <c r="N394" s="105"/>
    </row>
    <row r="395" spans="1:14" s="21" customFormat="1" ht="37.5" customHeight="1" x14ac:dyDescent="0.25">
      <c r="A395" s="1" t="str">
        <f t="shared" si="32"/>
        <v>920</v>
      </c>
      <c r="B395" s="1" t="str">
        <f t="shared" si="33"/>
        <v>2 19</v>
      </c>
      <c r="C395" s="1" t="str">
        <f t="shared" si="34"/>
        <v>920 2 19</v>
      </c>
      <c r="D395" s="1" t="str">
        <f t="shared" si="35"/>
        <v>35</v>
      </c>
      <c r="E395" s="1" t="str">
        <f t="shared" si="36"/>
        <v>920 2 19 35</v>
      </c>
      <c r="F395" s="65" t="s">
        <v>585</v>
      </c>
      <c r="G395" s="66" t="s">
        <v>586</v>
      </c>
      <c r="H395" s="67" t="s">
        <v>110</v>
      </c>
      <c r="I395" s="60">
        <v>0</v>
      </c>
      <c r="J395" s="90"/>
      <c r="K395" s="18">
        <f t="shared" si="30"/>
        <v>0</v>
      </c>
      <c r="L395" s="105"/>
      <c r="M395" s="105"/>
      <c r="N395" s="105"/>
    </row>
    <row r="396" spans="1:14" s="21" customFormat="1" ht="56.25" customHeight="1" x14ac:dyDescent="0.25">
      <c r="A396" s="1" t="str">
        <f t="shared" si="32"/>
        <v>920</v>
      </c>
      <c r="B396" s="1" t="str">
        <f t="shared" si="33"/>
        <v>2 19</v>
      </c>
      <c r="C396" s="1" t="str">
        <f t="shared" si="34"/>
        <v>920 2 19</v>
      </c>
      <c r="D396" s="1" t="str">
        <f t="shared" si="35"/>
        <v>60</v>
      </c>
      <c r="E396" s="1" t="str">
        <f t="shared" si="36"/>
        <v>920 2 19 60</v>
      </c>
      <c r="F396" s="65" t="s">
        <v>587</v>
      </c>
      <c r="G396" s="66" t="s">
        <v>588</v>
      </c>
      <c r="H396" s="67" t="s">
        <v>110</v>
      </c>
      <c r="I396" s="60"/>
      <c r="J396" s="90"/>
      <c r="K396" s="18">
        <f t="shared" si="30"/>
        <v>0</v>
      </c>
      <c r="L396" s="105"/>
      <c r="M396" s="105"/>
      <c r="N396" s="105"/>
    </row>
    <row r="397" spans="1:14" s="21" customFormat="1" ht="37.5" customHeight="1" x14ac:dyDescent="0.25">
      <c r="A397" s="1"/>
      <c r="B397" s="1"/>
      <c r="C397" s="1"/>
      <c r="D397" s="1"/>
      <c r="E397" s="1"/>
      <c r="F397" s="65" t="s">
        <v>689</v>
      </c>
      <c r="G397" s="66" t="s">
        <v>670</v>
      </c>
      <c r="H397" s="67" t="s">
        <v>110</v>
      </c>
      <c r="I397" s="60">
        <v>0</v>
      </c>
      <c r="J397" s="90">
        <v>-0.2</v>
      </c>
      <c r="K397" s="18">
        <f t="shared" si="30"/>
        <v>0</v>
      </c>
      <c r="L397" s="105"/>
      <c r="M397" s="105"/>
      <c r="N397" s="105"/>
    </row>
    <row r="398" spans="1:14" s="21" customFormat="1" ht="56.25" customHeight="1" x14ac:dyDescent="0.25">
      <c r="A398" s="1" t="str">
        <f t="shared" si="32"/>
        <v>920</v>
      </c>
      <c r="B398" s="1" t="str">
        <f t="shared" si="33"/>
        <v>2 19</v>
      </c>
      <c r="C398" s="1" t="str">
        <f t="shared" si="34"/>
        <v>920 2 19</v>
      </c>
      <c r="D398" s="1" t="str">
        <f t="shared" si="35"/>
        <v>35</v>
      </c>
      <c r="E398" s="1" t="str">
        <f t="shared" si="36"/>
        <v>920 2 19 35</v>
      </c>
      <c r="F398" s="65" t="s">
        <v>589</v>
      </c>
      <c r="G398" s="66" t="s">
        <v>318</v>
      </c>
      <c r="H398" s="67" t="s">
        <v>110</v>
      </c>
      <c r="I398" s="60">
        <v>0</v>
      </c>
      <c r="J398" s="90">
        <v>-232.04673</v>
      </c>
      <c r="K398" s="18">
        <f t="shared" si="30"/>
        <v>0</v>
      </c>
      <c r="L398" s="105"/>
      <c r="M398" s="105"/>
      <c r="N398" s="105"/>
    </row>
    <row r="399" spans="1:14" s="36" customFormat="1" ht="18.75" customHeight="1" x14ac:dyDescent="0.25">
      <c r="F399" s="243" t="s">
        <v>594</v>
      </c>
      <c r="G399" s="244"/>
      <c r="H399" s="245"/>
      <c r="I399" s="58">
        <f t="shared" ref="I399:N399" si="37">SUM(I9:I398)</f>
        <v>43312527.479999997</v>
      </c>
      <c r="J399" s="58">
        <f t="shared" si="37"/>
        <v>25083154.11824999</v>
      </c>
      <c r="K399" s="58">
        <f t="shared" si="37"/>
        <v>43212487.479999997</v>
      </c>
      <c r="L399" s="58">
        <f t="shared" si="37"/>
        <v>16301454.199999999</v>
      </c>
      <c r="M399" s="58">
        <f t="shared" si="37"/>
        <v>16997255.400000006</v>
      </c>
      <c r="N399" s="58">
        <f t="shared" si="37"/>
        <v>17686764.799999997</v>
      </c>
    </row>
    <row r="400" spans="1:14" s="21" customFormat="1" ht="18.75" customHeight="1" x14ac:dyDescent="0.25">
      <c r="F400" s="23"/>
      <c r="G400" s="24"/>
      <c r="H400" s="23"/>
      <c r="I400" s="57"/>
      <c r="J400" s="57"/>
      <c r="K400" s="57"/>
      <c r="L400" s="57"/>
      <c r="M400" s="57"/>
      <c r="N400" s="57"/>
    </row>
    <row r="401" spans="6:14" s="21" customFormat="1" ht="18.75" customHeight="1" x14ac:dyDescent="0.25">
      <c r="F401" s="23"/>
      <c r="G401" s="24"/>
      <c r="H401" s="23"/>
      <c r="I401" s="57"/>
      <c r="J401" s="57"/>
      <c r="K401" s="57"/>
      <c r="L401" s="57"/>
      <c r="M401" s="57"/>
      <c r="N401" s="57"/>
    </row>
    <row r="402" spans="6:14" s="21" customFormat="1" ht="18.75" customHeight="1" x14ac:dyDescent="0.25">
      <c r="F402" s="23"/>
      <c r="G402" s="24"/>
      <c r="H402" s="23"/>
      <c r="I402" s="57"/>
      <c r="J402" s="57"/>
      <c r="K402" s="57"/>
      <c r="L402" s="57"/>
      <c r="M402" s="57"/>
      <c r="N402" s="57"/>
    </row>
    <row r="403" spans="6:14" s="21" customFormat="1" ht="18.75" customHeight="1" x14ac:dyDescent="0.25">
      <c r="F403" s="45" t="s">
        <v>119</v>
      </c>
      <c r="G403" s="26" t="s">
        <v>120</v>
      </c>
      <c r="H403" s="27"/>
      <c r="I403" s="28" t="s">
        <v>171</v>
      </c>
      <c r="J403" s="29"/>
      <c r="K403" s="28"/>
      <c r="L403" s="28" t="s">
        <v>173</v>
      </c>
      <c r="M403" s="28"/>
      <c r="N403" s="28"/>
    </row>
    <row r="404" spans="6:14" s="21" customFormat="1" ht="18.75" customHeight="1" x14ac:dyDescent="0.25">
      <c r="F404" s="45" t="s">
        <v>121</v>
      </c>
      <c r="G404" s="26" t="s">
        <v>122</v>
      </c>
      <c r="H404" s="27"/>
      <c r="I404" s="7" t="s">
        <v>172</v>
      </c>
      <c r="J404" s="27"/>
      <c r="K404" s="30"/>
      <c r="L404" s="7" t="s">
        <v>123</v>
      </c>
      <c r="M404" s="7"/>
      <c r="N404" s="7"/>
    </row>
    <row r="405" spans="6:14" s="21" customFormat="1" x14ac:dyDescent="0.25">
      <c r="F405" s="45"/>
      <c r="G405" s="26"/>
      <c r="H405" s="27"/>
      <c r="I405" s="27"/>
      <c r="J405" s="27"/>
      <c r="K405" s="22"/>
      <c r="L405" s="31"/>
      <c r="M405" s="31"/>
      <c r="N405" s="32"/>
    </row>
    <row r="406" spans="6:14" s="21" customFormat="1" x14ac:dyDescent="0.25">
      <c r="F406" s="45" t="s">
        <v>124</v>
      </c>
      <c r="G406" s="33" t="s">
        <v>125</v>
      </c>
      <c r="H406" s="27"/>
      <c r="I406" s="27"/>
      <c r="J406" s="27"/>
      <c r="K406" s="30"/>
      <c r="L406" s="7" t="s">
        <v>126</v>
      </c>
      <c r="M406" s="7" t="s">
        <v>127</v>
      </c>
      <c r="N406" s="7"/>
    </row>
    <row r="407" spans="6:14" s="21" customFormat="1" x14ac:dyDescent="0.25">
      <c r="F407" s="45"/>
      <c r="G407" s="7" t="s">
        <v>174</v>
      </c>
      <c r="H407" s="1"/>
      <c r="I407" s="1"/>
      <c r="J407" s="27"/>
      <c r="K407" s="30"/>
      <c r="L407" s="7" t="s">
        <v>128</v>
      </c>
      <c r="M407" s="7" t="s">
        <v>129</v>
      </c>
      <c r="N407" s="7"/>
    </row>
    <row r="408" spans="6:14" s="21" customFormat="1" x14ac:dyDescent="0.25">
      <c r="F408" s="246" t="s">
        <v>130</v>
      </c>
      <c r="G408" s="246"/>
      <c r="H408" s="246"/>
      <c r="I408" s="45"/>
      <c r="J408" s="27"/>
      <c r="K408" s="34"/>
      <c r="L408" s="34"/>
      <c r="M408" s="34"/>
      <c r="N408" s="34"/>
    </row>
    <row r="409" spans="6:14" s="21" customFormat="1" x14ac:dyDescent="0.25">
      <c r="F409" s="246"/>
      <c r="G409" s="246"/>
      <c r="H409" s="246"/>
      <c r="I409" s="45"/>
      <c r="J409" s="27"/>
      <c r="K409" s="34"/>
      <c r="L409" s="34"/>
      <c r="M409" s="34"/>
      <c r="N409" s="34"/>
    </row>
    <row r="410" spans="6:14" s="21" customFormat="1" x14ac:dyDescent="0.25">
      <c r="G410" s="35"/>
      <c r="J410" s="36"/>
    </row>
    <row r="411" spans="6:14" s="21" customFormat="1" x14ac:dyDescent="0.25">
      <c r="G411" s="35"/>
      <c r="J411" s="36"/>
    </row>
    <row r="412" spans="6:14" s="21" customFormat="1" x14ac:dyDescent="0.25">
      <c r="G412" s="35"/>
    </row>
    <row r="413" spans="6:14" s="21" customFormat="1" x14ac:dyDescent="0.25">
      <c r="G413" s="35"/>
    </row>
    <row r="414" spans="6:14" s="21" customFormat="1" x14ac:dyDescent="0.25">
      <c r="G414" s="35"/>
    </row>
    <row r="415" spans="6:14" s="21" customFormat="1" x14ac:dyDescent="0.25">
      <c r="G415" s="35"/>
      <c r="J415" s="36"/>
    </row>
    <row r="416" spans="6:14" s="21" customFormat="1" x14ac:dyDescent="0.25">
      <c r="G416" s="35"/>
    </row>
    <row r="417" spans="7:14" s="21" customFormat="1" x14ac:dyDescent="0.25">
      <c r="G417" s="35"/>
      <c r="J417" s="36"/>
    </row>
    <row r="418" spans="7:14" s="21" customFormat="1" x14ac:dyDescent="0.25">
      <c r="G418" s="35"/>
    </row>
    <row r="419" spans="7:14" s="21" customFormat="1" x14ac:dyDescent="0.25">
      <c r="G419" s="35"/>
    </row>
    <row r="420" spans="7:14" s="21" customFormat="1" x14ac:dyDescent="0.25">
      <c r="G420" s="35"/>
      <c r="J420" s="36"/>
    </row>
    <row r="421" spans="7:14" s="21" customFormat="1" x14ac:dyDescent="0.25">
      <c r="G421" s="35"/>
      <c r="J421" s="36"/>
    </row>
    <row r="422" spans="7:14" s="21" customFormat="1" x14ac:dyDescent="0.25">
      <c r="G422" s="35"/>
    </row>
    <row r="423" spans="7:14" x14ac:dyDescent="0.25">
      <c r="I423" s="21"/>
      <c r="J423" s="21"/>
      <c r="K423" s="21"/>
      <c r="L423" s="21"/>
      <c r="M423" s="21"/>
      <c r="N423" s="21"/>
    </row>
    <row r="424" spans="7:14" x14ac:dyDescent="0.25">
      <c r="I424" s="21"/>
      <c r="J424" s="21"/>
      <c r="K424" s="21"/>
      <c r="L424" s="21"/>
      <c r="M424" s="21"/>
      <c r="N424" s="21"/>
    </row>
    <row r="425" spans="7:14" x14ac:dyDescent="0.25">
      <c r="I425" s="21"/>
      <c r="J425" s="21"/>
      <c r="K425" s="21"/>
      <c r="L425" s="21"/>
      <c r="M425" s="21"/>
      <c r="N425" s="21"/>
    </row>
    <row r="428" spans="7:14" x14ac:dyDescent="0.25">
      <c r="I428" s="21"/>
      <c r="J428" s="21"/>
    </row>
    <row r="429" spans="7:14" x14ac:dyDescent="0.25">
      <c r="I429" s="21"/>
      <c r="J429" s="21"/>
    </row>
    <row r="430" spans="7:14" x14ac:dyDescent="0.25">
      <c r="I430" s="21"/>
      <c r="J430" s="21"/>
    </row>
    <row r="431" spans="7:14" x14ac:dyDescent="0.25">
      <c r="I431" s="21"/>
      <c r="J431" s="21"/>
    </row>
    <row r="432" spans="7:14" x14ac:dyDescent="0.25">
      <c r="I432" s="21"/>
      <c r="J432" s="21"/>
    </row>
    <row r="433" spans="9:10" x14ac:dyDescent="0.25">
      <c r="I433" s="21"/>
      <c r="J433" s="21"/>
    </row>
    <row r="434" spans="9:10" x14ac:dyDescent="0.25">
      <c r="I434" s="21"/>
      <c r="J434" s="21"/>
    </row>
    <row r="435" spans="9:10" x14ac:dyDescent="0.25">
      <c r="I435" s="21"/>
      <c r="J435" s="21"/>
    </row>
  </sheetData>
  <autoFilter ref="A8:N404"/>
  <mergeCells count="10">
    <mergeCell ref="F408:H409"/>
    <mergeCell ref="M1:N1"/>
    <mergeCell ref="F3:N3"/>
    <mergeCell ref="F6:G6"/>
    <mergeCell ref="H6:H7"/>
    <mergeCell ref="I6:I7"/>
    <mergeCell ref="J6:J7"/>
    <mergeCell ref="K6:K7"/>
    <mergeCell ref="L6:N6"/>
    <mergeCell ref="F399:H399"/>
  </mergeCells>
  <pageMargins left="0.43307086614173229" right="0.23622047244094491" top="0.35433070866141736" bottom="0.15748031496062992" header="0.15748031496062992" footer="0.15748031496062992"/>
  <pageSetup paperSize="9" scale="44" orientation="landscape" r:id="rId1"/>
  <headerFooter differentFirst="1">
    <oddHeader>&amp;R&amp;P</oddHeader>
  </headerFooter>
  <rowBreaks count="2" manualBreakCount="2">
    <brk id="350" min="2" max="13" man="1"/>
    <brk id="367" min="2"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5"/>
  <sheetViews>
    <sheetView view="pageBreakPreview" topLeftCell="F1" zoomScale="60" zoomScaleNormal="86" workbookViewId="0">
      <pane ySplit="9" topLeftCell="A205" activePane="bottomLeft" state="frozen"/>
      <selection activeCell="F1" sqref="F1"/>
      <selection pane="bottomLeft" activeCell="J63" sqref="J63"/>
    </sheetView>
  </sheetViews>
  <sheetFormatPr defaultColWidth="9.140625" defaultRowHeight="18.75" x14ac:dyDescent="0.25"/>
  <cols>
    <col min="1" max="2" width="13.85546875" style="1" hidden="1" customWidth="1"/>
    <col min="3" max="5" width="16.140625" style="1" hidden="1" customWidth="1"/>
    <col min="6" max="6" width="35.28515625" style="1" customWidth="1"/>
    <col min="7" max="7" width="94.28515625" style="2" customWidth="1"/>
    <col min="8" max="8" width="57.28515625" style="1" customWidth="1"/>
    <col min="9" max="9" width="24.28515625" style="1" customWidth="1"/>
    <col min="10" max="10" width="24.28515625" style="3" customWidth="1"/>
    <col min="11" max="11" width="24.28515625" style="4" customWidth="1"/>
    <col min="12" max="12" width="24.5703125" style="4" customWidth="1"/>
    <col min="13" max="14" width="17.7109375" style="4" customWidth="1"/>
    <col min="15" max="16" width="16.5703125" style="1" customWidth="1"/>
    <col min="17" max="17" width="14.85546875" style="1" customWidth="1"/>
    <col min="18" max="18" width="16.28515625" style="1" customWidth="1"/>
    <col min="19" max="16384" width="9.140625" style="1"/>
  </cols>
  <sheetData>
    <row r="1" spans="1:22" ht="152.25" customHeight="1" x14ac:dyDescent="0.25">
      <c r="M1" s="247" t="s">
        <v>0</v>
      </c>
      <c r="N1" s="248"/>
    </row>
    <row r="2" spans="1:22" x14ac:dyDescent="0.25">
      <c r="M2" s="5"/>
      <c r="N2" s="6"/>
    </row>
    <row r="3" spans="1:22" ht="20.25" x14ac:dyDescent="0.25">
      <c r="F3" s="249" t="s">
        <v>597</v>
      </c>
      <c r="G3" s="249"/>
      <c r="H3" s="249"/>
      <c r="I3" s="249"/>
      <c r="J3" s="249"/>
      <c r="K3" s="249"/>
      <c r="L3" s="249"/>
      <c r="M3" s="249"/>
      <c r="N3" s="249"/>
    </row>
    <row r="4" spans="1:22" s="7" customFormat="1" x14ac:dyDescent="0.25">
      <c r="G4" s="8"/>
      <c r="I4" s="9"/>
      <c r="J4" s="9"/>
      <c r="K4" s="9"/>
      <c r="L4" s="9"/>
      <c r="M4" s="9"/>
      <c r="N4" s="9"/>
    </row>
    <row r="5" spans="1:22" s="7" customFormat="1" x14ac:dyDescent="0.25">
      <c r="G5" s="8"/>
      <c r="I5" s="9"/>
      <c r="J5" s="9"/>
      <c r="K5" s="9"/>
      <c r="L5" s="9"/>
      <c r="M5" s="9"/>
      <c r="N5" s="9"/>
    </row>
    <row r="6" spans="1:22" s="7" customFormat="1" x14ac:dyDescent="0.25">
      <c r="G6" s="8"/>
      <c r="I6" s="9"/>
      <c r="J6" s="9"/>
      <c r="K6" s="9"/>
      <c r="L6" s="9"/>
      <c r="M6" s="9"/>
      <c r="N6" s="9"/>
    </row>
    <row r="7" spans="1:22" s="3" customFormat="1" x14ac:dyDescent="0.25">
      <c r="F7" s="10" t="s">
        <v>265</v>
      </c>
      <c r="G7" s="11" t="s">
        <v>1</v>
      </c>
      <c r="I7" s="130"/>
      <c r="J7" s="130"/>
      <c r="K7" s="131"/>
      <c r="L7" s="131"/>
      <c r="M7" s="131"/>
      <c r="N7" s="131"/>
    </row>
    <row r="8" spans="1:22" s="13" customFormat="1" ht="25.5" customHeight="1" x14ac:dyDescent="0.25">
      <c r="F8" s="250" t="s">
        <v>2</v>
      </c>
      <c r="G8" s="250"/>
      <c r="H8" s="250" t="s">
        <v>3</v>
      </c>
      <c r="I8" s="252" t="s">
        <v>598</v>
      </c>
      <c r="J8" s="250" t="s">
        <v>599</v>
      </c>
      <c r="K8" s="250" t="s">
        <v>600</v>
      </c>
      <c r="L8" s="251" t="s">
        <v>4</v>
      </c>
      <c r="M8" s="251"/>
      <c r="N8" s="251"/>
    </row>
    <row r="9" spans="1:22" s="13" customFormat="1" ht="152.25" customHeight="1" x14ac:dyDescent="0.25">
      <c r="F9" s="93" t="s">
        <v>5</v>
      </c>
      <c r="G9" s="15" t="s">
        <v>6</v>
      </c>
      <c r="H9" s="250"/>
      <c r="I9" s="252"/>
      <c r="J9" s="250"/>
      <c r="K9" s="250"/>
      <c r="L9" s="93" t="s">
        <v>601</v>
      </c>
      <c r="M9" s="93" t="s">
        <v>602</v>
      </c>
      <c r="N9" s="93" t="s">
        <v>603</v>
      </c>
    </row>
    <row r="10" spans="1:22" x14ac:dyDescent="0.25">
      <c r="F10" s="16">
        <v>1</v>
      </c>
      <c r="G10" s="16">
        <v>2</v>
      </c>
      <c r="H10" s="16">
        <v>3</v>
      </c>
      <c r="I10" s="16">
        <v>4</v>
      </c>
      <c r="J10" s="16">
        <v>5</v>
      </c>
      <c r="K10" s="16">
        <v>6</v>
      </c>
      <c r="L10" s="16">
        <v>7</v>
      </c>
      <c r="M10" s="16">
        <v>8</v>
      </c>
      <c r="N10" s="16">
        <v>9</v>
      </c>
    </row>
    <row r="11" spans="1:22" ht="56.25" x14ac:dyDescent="0.25">
      <c r="A11" s="1" t="str">
        <f>LEFT(C11,3)</f>
        <v>048</v>
      </c>
      <c r="B11" s="1" t="str">
        <f>RIGHT(C11,4)</f>
        <v>1 12</v>
      </c>
      <c r="C11" s="1" t="str">
        <f>LEFT(F11,8)</f>
        <v>048 1 12</v>
      </c>
      <c r="F11" s="16" t="s">
        <v>328</v>
      </c>
      <c r="G11" s="98" t="s">
        <v>329</v>
      </c>
      <c r="H11" s="67" t="s">
        <v>8</v>
      </c>
      <c r="I11" s="16"/>
      <c r="J11" s="132">
        <v>0.17956</v>
      </c>
      <c r="K11" s="49"/>
      <c r="L11" s="46"/>
      <c r="M11" s="46"/>
      <c r="N11" s="46"/>
      <c r="O11" s="1">
        <f>SUM(I11:I222)</f>
        <v>5775738</v>
      </c>
      <c r="P11" s="1">
        <f t="shared" ref="P11:S11" si="0">SUM(J11:J222)</f>
        <v>3915572.6617300017</v>
      </c>
      <c r="Q11" s="1">
        <f t="shared" si="0"/>
        <v>5675698</v>
      </c>
      <c r="R11" s="1">
        <f t="shared" si="0"/>
        <v>5752686</v>
      </c>
      <c r="S11" s="1">
        <f t="shared" si="0"/>
        <v>6169741</v>
      </c>
      <c r="T11" s="1">
        <f t="shared" ref="T11:V11" si="1">SUM(N11:N170)</f>
        <v>6610961</v>
      </c>
      <c r="U11" s="1">
        <f t="shared" si="1"/>
        <v>6260377</v>
      </c>
      <c r="V11" s="1">
        <f t="shared" si="1"/>
        <v>4426346.6617300017</v>
      </c>
    </row>
    <row r="12" spans="1:22" ht="75" x14ac:dyDescent="0.25">
      <c r="A12" s="1" t="str">
        <f t="shared" ref="A12:A80" si="2">LEFT(C12,3)</f>
        <v>048</v>
      </c>
      <c r="B12" s="1" t="str">
        <f t="shared" ref="B12:B80" si="3">RIGHT(C12,4)</f>
        <v>1 12</v>
      </c>
      <c r="C12" s="1" t="str">
        <f t="shared" ref="C12:C80" si="4">LEFT(F12,8)</f>
        <v>048 1 12</v>
      </c>
      <c r="F12" s="16" t="s">
        <v>175</v>
      </c>
      <c r="G12" s="100" t="s">
        <v>7</v>
      </c>
      <c r="H12" s="67" t="s">
        <v>8</v>
      </c>
      <c r="I12" s="17">
        <v>2439</v>
      </c>
      <c r="J12" s="18">
        <v>1209.23711</v>
      </c>
      <c r="K12" s="18">
        <v>1300</v>
      </c>
      <c r="L12" s="47">
        <v>2439</v>
      </c>
      <c r="M12" s="47">
        <v>2453</v>
      </c>
      <c r="N12" s="47">
        <v>2536</v>
      </c>
    </row>
    <row r="13" spans="1:22" ht="56.25" x14ac:dyDescent="0.25">
      <c r="A13" s="1" t="str">
        <f t="shared" si="2"/>
        <v>048</v>
      </c>
      <c r="B13" s="1" t="str">
        <f t="shared" si="3"/>
        <v>1 12</v>
      </c>
      <c r="C13" s="1" t="str">
        <f t="shared" si="4"/>
        <v>048 1 12</v>
      </c>
      <c r="F13" s="16" t="s">
        <v>176</v>
      </c>
      <c r="G13" s="101" t="s">
        <v>9</v>
      </c>
      <c r="H13" s="67" t="s">
        <v>8</v>
      </c>
      <c r="I13" s="17">
        <v>1170</v>
      </c>
      <c r="J13" s="18">
        <v>735.53671999999995</v>
      </c>
      <c r="K13" s="18">
        <v>809</v>
      </c>
      <c r="L13" s="47">
        <v>1170</v>
      </c>
      <c r="M13" s="47">
        <v>1177</v>
      </c>
      <c r="N13" s="47">
        <v>1217</v>
      </c>
    </row>
    <row r="14" spans="1:22" ht="56.25" x14ac:dyDescent="0.25">
      <c r="A14" s="1" t="str">
        <f t="shared" si="2"/>
        <v>048</v>
      </c>
      <c r="B14" s="1" t="str">
        <f t="shared" si="3"/>
        <v>1 12</v>
      </c>
      <c r="C14" s="1" t="str">
        <f t="shared" si="4"/>
        <v>048 1 12</v>
      </c>
      <c r="F14" s="16" t="s">
        <v>330</v>
      </c>
      <c r="G14" s="101" t="s">
        <v>281</v>
      </c>
      <c r="H14" s="67" t="s">
        <v>8</v>
      </c>
      <c r="I14" s="17"/>
      <c r="J14" s="18"/>
      <c r="K14" s="18"/>
      <c r="L14" s="47"/>
      <c r="M14" s="47"/>
      <c r="N14" s="47"/>
    </row>
    <row r="15" spans="1:22" ht="56.25" x14ac:dyDescent="0.25">
      <c r="A15" s="1" t="str">
        <f t="shared" si="2"/>
        <v>048</v>
      </c>
      <c r="B15" s="1" t="str">
        <f t="shared" si="3"/>
        <v>1 12</v>
      </c>
      <c r="C15" s="1" t="str">
        <f t="shared" si="4"/>
        <v>048 1 12</v>
      </c>
      <c r="F15" s="16" t="s">
        <v>331</v>
      </c>
      <c r="G15" s="101" t="s">
        <v>332</v>
      </c>
      <c r="H15" s="67" t="s">
        <v>8</v>
      </c>
      <c r="I15" s="17">
        <v>11091</v>
      </c>
      <c r="J15" s="18">
        <v>29810.680420000001</v>
      </c>
      <c r="K15" s="18">
        <v>30915</v>
      </c>
      <c r="L15" s="47">
        <v>11091</v>
      </c>
      <c r="M15" s="47">
        <v>11155</v>
      </c>
      <c r="N15" s="47">
        <v>11535</v>
      </c>
    </row>
    <row r="16" spans="1:22" ht="56.25" x14ac:dyDescent="0.25">
      <c r="A16" s="1" t="str">
        <f t="shared" si="2"/>
        <v>048</v>
      </c>
      <c r="B16" s="1" t="str">
        <f t="shared" si="3"/>
        <v>1 12</v>
      </c>
      <c r="C16" s="1" t="str">
        <f t="shared" si="4"/>
        <v>048 1 12</v>
      </c>
      <c r="F16" s="16" t="s">
        <v>333</v>
      </c>
      <c r="G16" s="101" t="s">
        <v>334</v>
      </c>
      <c r="H16" s="67" t="s">
        <v>8</v>
      </c>
      <c r="I16" s="17"/>
      <c r="J16" s="18">
        <v>5.6850399999999999</v>
      </c>
      <c r="K16" s="18">
        <v>17</v>
      </c>
      <c r="L16" s="47"/>
      <c r="M16" s="47"/>
      <c r="N16" s="47"/>
    </row>
    <row r="17" spans="1:14" ht="75" x14ac:dyDescent="0.25">
      <c r="A17" s="1" t="str">
        <f t="shared" si="2"/>
        <v>048</v>
      </c>
      <c r="B17" s="1" t="str">
        <f t="shared" si="3"/>
        <v>1 12</v>
      </c>
      <c r="C17" s="1" t="str">
        <f t="shared" si="4"/>
        <v>048 1 12</v>
      </c>
      <c r="F17" s="16" t="s">
        <v>335</v>
      </c>
      <c r="G17" s="101" t="s">
        <v>336</v>
      </c>
      <c r="H17" s="67" t="s">
        <v>8</v>
      </c>
      <c r="I17" s="17"/>
      <c r="J17" s="18">
        <v>2.9489999999999999E-2</v>
      </c>
      <c r="K17" s="18"/>
      <c r="L17" s="47"/>
      <c r="M17" s="47"/>
      <c r="N17" s="47"/>
    </row>
    <row r="18" spans="1:14" ht="112.5" x14ac:dyDescent="0.25">
      <c r="A18" s="1" t="str">
        <f t="shared" si="2"/>
        <v>053</v>
      </c>
      <c r="B18" s="1" t="str">
        <f t="shared" si="3"/>
        <v>1 16</v>
      </c>
      <c r="C18" s="1" t="str">
        <f t="shared" si="4"/>
        <v>053 1 16</v>
      </c>
      <c r="F18" s="16" t="s">
        <v>720</v>
      </c>
      <c r="G18" s="133" t="s">
        <v>721</v>
      </c>
      <c r="H18" s="134" t="s">
        <v>349</v>
      </c>
      <c r="I18" s="135"/>
      <c r="J18" s="136">
        <v>2.75</v>
      </c>
      <c r="K18" s="136">
        <v>3</v>
      </c>
      <c r="L18" s="137">
        <v>0</v>
      </c>
      <c r="M18" s="137">
        <v>0</v>
      </c>
      <c r="N18" s="137">
        <v>0</v>
      </c>
    </row>
    <row r="19" spans="1:14" ht="150" x14ac:dyDescent="0.25">
      <c r="A19" s="1" t="str">
        <f t="shared" si="2"/>
        <v>100</v>
      </c>
      <c r="B19" s="1" t="str">
        <f t="shared" si="3"/>
        <v>1 03</v>
      </c>
      <c r="C19" s="1" t="str">
        <f t="shared" si="4"/>
        <v>100 1 03</v>
      </c>
      <c r="F19" s="16" t="s">
        <v>350</v>
      </c>
      <c r="G19" s="101" t="s">
        <v>351</v>
      </c>
      <c r="H19" s="67" t="s">
        <v>10</v>
      </c>
      <c r="I19" s="17">
        <v>44158</v>
      </c>
      <c r="J19" s="18">
        <v>31414.522489999999</v>
      </c>
      <c r="K19" s="18">
        <v>44158</v>
      </c>
      <c r="L19" s="47">
        <v>45626</v>
      </c>
      <c r="M19" s="47">
        <v>54265</v>
      </c>
      <c r="N19" s="47">
        <v>63749</v>
      </c>
    </row>
    <row r="20" spans="1:14" ht="206.25" x14ac:dyDescent="0.25">
      <c r="A20" s="1" t="str">
        <f t="shared" si="2"/>
        <v>100</v>
      </c>
      <c r="B20" s="1" t="str">
        <f t="shared" si="3"/>
        <v>1 03</v>
      </c>
      <c r="C20" s="1" t="str">
        <f t="shared" si="4"/>
        <v>100 1 03</v>
      </c>
      <c r="F20" s="16" t="s">
        <v>352</v>
      </c>
      <c r="G20" s="101" t="s">
        <v>353</v>
      </c>
      <c r="H20" s="67" t="s">
        <v>10</v>
      </c>
      <c r="I20" s="17">
        <v>24028</v>
      </c>
      <c r="J20" s="18">
        <v>15842.991749999999</v>
      </c>
      <c r="K20" s="18">
        <v>24028</v>
      </c>
      <c r="L20" s="47">
        <v>19727</v>
      </c>
      <c r="M20" s="47">
        <v>20855</v>
      </c>
      <c r="N20" s="47">
        <v>22050</v>
      </c>
    </row>
    <row r="21" spans="1:14" ht="131.25" x14ac:dyDescent="0.25">
      <c r="F21" s="16" t="s">
        <v>673</v>
      </c>
      <c r="G21" s="101" t="s">
        <v>604</v>
      </c>
      <c r="H21" s="67" t="s">
        <v>10</v>
      </c>
      <c r="I21" s="17"/>
      <c r="J21" s="18">
        <v>710.94353999999998</v>
      </c>
      <c r="K21" s="18">
        <v>711</v>
      </c>
      <c r="L21" s="47"/>
      <c r="M21" s="47"/>
      <c r="N21" s="47"/>
    </row>
    <row r="22" spans="1:14" ht="131.25" x14ac:dyDescent="0.25">
      <c r="F22" s="16" t="s">
        <v>722</v>
      </c>
      <c r="G22" s="101" t="s">
        <v>605</v>
      </c>
      <c r="H22" s="67" t="s">
        <v>10</v>
      </c>
      <c r="I22" s="17"/>
      <c r="J22" s="18">
        <v>2.7404000000000002</v>
      </c>
      <c r="K22" s="18">
        <v>3</v>
      </c>
      <c r="L22" s="47"/>
      <c r="M22" s="47"/>
      <c r="N22" s="47"/>
    </row>
    <row r="23" spans="1:14" ht="75" x14ac:dyDescent="0.25">
      <c r="F23" s="16" t="s">
        <v>723</v>
      </c>
      <c r="G23" s="101" t="s">
        <v>724</v>
      </c>
      <c r="H23" s="67" t="s">
        <v>10</v>
      </c>
      <c r="I23" s="17">
        <v>1400</v>
      </c>
      <c r="J23" s="18">
        <v>58.758920000000003</v>
      </c>
      <c r="K23" s="18">
        <v>575</v>
      </c>
      <c r="L23" s="47">
        <v>1600</v>
      </c>
      <c r="M23" s="47">
        <v>1800</v>
      </c>
      <c r="N23" s="47">
        <v>2000</v>
      </c>
    </row>
    <row r="24" spans="1:14" ht="93.75" x14ac:dyDescent="0.25">
      <c r="F24" s="16" t="s">
        <v>725</v>
      </c>
      <c r="G24" s="101" t="s">
        <v>606</v>
      </c>
      <c r="H24" s="67" t="s">
        <v>10</v>
      </c>
      <c r="I24" s="17"/>
      <c r="J24" s="18">
        <v>111.30857</v>
      </c>
      <c r="K24" s="18">
        <v>111</v>
      </c>
      <c r="L24" s="47"/>
      <c r="M24" s="47"/>
      <c r="N24" s="47"/>
    </row>
    <row r="25" spans="1:14" ht="112.5" x14ac:dyDescent="0.25">
      <c r="A25" s="1" t="str">
        <f t="shared" si="2"/>
        <v>100</v>
      </c>
      <c r="B25" s="1" t="str">
        <f t="shared" si="3"/>
        <v>1 03</v>
      </c>
      <c r="C25" s="1" t="str">
        <f t="shared" si="4"/>
        <v>100 1 03</v>
      </c>
      <c r="F25" s="16" t="s">
        <v>354</v>
      </c>
      <c r="G25" s="101" t="s">
        <v>355</v>
      </c>
      <c r="H25" s="67" t="s">
        <v>10</v>
      </c>
      <c r="I25" s="17">
        <v>374489</v>
      </c>
      <c r="J25" s="18">
        <v>266266.18724</v>
      </c>
      <c r="K25" s="18">
        <v>396635</v>
      </c>
      <c r="L25" s="138">
        <v>394666</v>
      </c>
      <c r="M25" s="139">
        <v>408317</v>
      </c>
      <c r="N25" s="139">
        <v>437148</v>
      </c>
    </row>
    <row r="26" spans="1:14" ht="131.25" x14ac:dyDescent="0.25">
      <c r="F26" s="16" t="s">
        <v>726</v>
      </c>
      <c r="G26" s="101" t="s">
        <v>607</v>
      </c>
      <c r="H26" s="67" t="s">
        <v>10</v>
      </c>
      <c r="I26" s="17">
        <v>83240</v>
      </c>
      <c r="J26" s="18">
        <v>59184.826480000003</v>
      </c>
      <c r="K26" s="18">
        <v>88163</v>
      </c>
      <c r="L26" s="138">
        <v>91137</v>
      </c>
      <c r="M26" s="139">
        <f>258962-95059</f>
        <v>163903</v>
      </c>
      <c r="N26" s="139">
        <f>362808-99869</f>
        <v>262939</v>
      </c>
    </row>
    <row r="27" spans="1:14" ht="131.25" x14ac:dyDescent="0.25">
      <c r="A27" s="1" t="str">
        <f t="shared" si="2"/>
        <v>100</v>
      </c>
      <c r="B27" s="1" t="str">
        <f t="shared" si="3"/>
        <v>1 03</v>
      </c>
      <c r="C27" s="1" t="str">
        <f t="shared" si="4"/>
        <v>100 1 03</v>
      </c>
      <c r="F27" s="16" t="s">
        <v>356</v>
      </c>
      <c r="G27" s="101" t="s">
        <v>357</v>
      </c>
      <c r="H27" s="67" t="s">
        <v>10</v>
      </c>
      <c r="I27" s="17">
        <v>1929</v>
      </c>
      <c r="J27" s="18">
        <v>1838.1894600000001</v>
      </c>
      <c r="K27" s="18">
        <v>2042</v>
      </c>
      <c r="L27" s="138">
        <v>2247</v>
      </c>
      <c r="M27" s="139">
        <v>2301</v>
      </c>
      <c r="N27" s="139">
        <v>2438</v>
      </c>
    </row>
    <row r="28" spans="1:14" ht="150" x14ac:dyDescent="0.25">
      <c r="F28" s="16" t="s">
        <v>672</v>
      </c>
      <c r="G28" s="101" t="s">
        <v>608</v>
      </c>
      <c r="H28" s="67" t="s">
        <v>10</v>
      </c>
      <c r="I28" s="17">
        <v>429</v>
      </c>
      <c r="J28" s="18">
        <v>408.58710000000002</v>
      </c>
      <c r="K28" s="18">
        <v>454</v>
      </c>
      <c r="L28" s="138">
        <v>897</v>
      </c>
      <c r="M28" s="139">
        <v>1460</v>
      </c>
      <c r="N28" s="139">
        <v>2024</v>
      </c>
    </row>
    <row r="29" spans="1:14" ht="112.5" x14ac:dyDescent="0.25">
      <c r="A29" s="1" t="str">
        <f t="shared" si="2"/>
        <v>100</v>
      </c>
      <c r="B29" s="1" t="str">
        <f t="shared" si="3"/>
        <v>1 03</v>
      </c>
      <c r="C29" s="1" t="str">
        <f t="shared" si="4"/>
        <v>100 1 03</v>
      </c>
      <c r="F29" s="16" t="s">
        <v>358</v>
      </c>
      <c r="G29" s="101" t="s">
        <v>359</v>
      </c>
      <c r="H29" s="67" t="s">
        <v>10</v>
      </c>
      <c r="I29" s="17">
        <v>489154</v>
      </c>
      <c r="J29" s="18">
        <v>355036.78236000001</v>
      </c>
      <c r="K29" s="18">
        <v>518080</v>
      </c>
      <c r="L29" s="138">
        <v>519971</v>
      </c>
      <c r="M29" s="139">
        <v>536057</v>
      </c>
      <c r="N29" s="139">
        <v>572106</v>
      </c>
    </row>
    <row r="30" spans="1:14" ht="131.25" x14ac:dyDescent="0.25">
      <c r="F30" s="16" t="s">
        <v>727</v>
      </c>
      <c r="G30" s="101" t="s">
        <v>609</v>
      </c>
      <c r="H30" s="67" t="s">
        <v>10</v>
      </c>
      <c r="I30" s="17">
        <v>108727</v>
      </c>
      <c r="J30" s="18">
        <v>78916.480320000002</v>
      </c>
      <c r="K30" s="18">
        <v>115157</v>
      </c>
      <c r="L30" s="138">
        <v>194990</v>
      </c>
      <c r="M30" s="139">
        <v>339977</v>
      </c>
      <c r="N30" s="139">
        <v>474815</v>
      </c>
    </row>
    <row r="31" spans="1:14" ht="112.5" x14ac:dyDescent="0.25">
      <c r="A31" s="1" t="str">
        <f t="shared" si="2"/>
        <v>100</v>
      </c>
      <c r="B31" s="1" t="str">
        <f t="shared" si="3"/>
        <v>1 03</v>
      </c>
      <c r="C31" s="1" t="str">
        <f t="shared" si="4"/>
        <v>100 1 03</v>
      </c>
      <c r="F31" s="16" t="s">
        <v>360</v>
      </c>
      <c r="G31" s="101" t="s">
        <v>361</v>
      </c>
      <c r="H31" s="67" t="s">
        <v>10</v>
      </c>
      <c r="I31" s="17"/>
      <c r="J31" s="18">
        <v>-52009.145239999998</v>
      </c>
      <c r="K31" s="18">
        <v>-51186</v>
      </c>
      <c r="L31" s="138"/>
      <c r="M31" s="47"/>
      <c r="N31" s="47"/>
    </row>
    <row r="32" spans="1:14" ht="131.25" x14ac:dyDescent="0.25">
      <c r="F32" s="16" t="s">
        <v>728</v>
      </c>
      <c r="G32" s="101" t="s">
        <v>610</v>
      </c>
      <c r="H32" s="67" t="s">
        <v>10</v>
      </c>
      <c r="I32" s="17"/>
      <c r="J32" s="18">
        <v>-11560.43237</v>
      </c>
      <c r="K32" s="18">
        <v>-11377</v>
      </c>
      <c r="L32" s="138"/>
      <c r="M32" s="47"/>
      <c r="N32" s="47"/>
    </row>
    <row r="33" spans="1:17" ht="112.5" x14ac:dyDescent="0.25">
      <c r="A33" s="1" t="str">
        <f t="shared" si="2"/>
        <v>106</v>
      </c>
      <c r="B33" s="1" t="str">
        <f t="shared" si="3"/>
        <v>1 16</v>
      </c>
      <c r="C33" s="1" t="str">
        <f t="shared" si="4"/>
        <v>106 1 16</v>
      </c>
      <c r="F33" s="16" t="s">
        <v>729</v>
      </c>
      <c r="G33" s="140" t="s">
        <v>730</v>
      </c>
      <c r="H33" s="134" t="s">
        <v>11</v>
      </c>
      <c r="I33" s="135"/>
      <c r="J33" s="136">
        <v>363.17692</v>
      </c>
      <c r="K33" s="136">
        <v>404</v>
      </c>
      <c r="L33" s="137">
        <v>450</v>
      </c>
      <c r="M33" s="137">
        <v>450</v>
      </c>
      <c r="N33" s="137">
        <v>450</v>
      </c>
    </row>
    <row r="34" spans="1:17" ht="112.5" x14ac:dyDescent="0.25">
      <c r="A34" s="1" t="str">
        <f t="shared" si="2"/>
        <v>106</v>
      </c>
      <c r="B34" s="1" t="str">
        <f t="shared" si="3"/>
        <v>1 16</v>
      </c>
      <c r="C34" s="1" t="str">
        <f t="shared" si="4"/>
        <v>106 1 16</v>
      </c>
      <c r="F34" s="16" t="s">
        <v>731</v>
      </c>
      <c r="G34" s="140" t="s">
        <v>732</v>
      </c>
      <c r="H34" s="134" t="s">
        <v>11</v>
      </c>
      <c r="I34" s="135"/>
      <c r="J34" s="136">
        <v>-45.5</v>
      </c>
      <c r="K34" s="136"/>
      <c r="L34" s="137"/>
      <c r="M34" s="137"/>
      <c r="N34" s="137"/>
    </row>
    <row r="35" spans="1:17" ht="150" x14ac:dyDescent="0.25">
      <c r="A35" s="1" t="str">
        <f t="shared" si="2"/>
        <v>141</v>
      </c>
      <c r="B35" s="1" t="str">
        <f t="shared" si="3"/>
        <v>1 16</v>
      </c>
      <c r="C35" s="1" t="str">
        <f t="shared" si="4"/>
        <v>141 1 16</v>
      </c>
      <c r="F35" s="16" t="s">
        <v>733</v>
      </c>
      <c r="G35" s="140" t="s">
        <v>734</v>
      </c>
      <c r="H35" s="134" t="s">
        <v>12</v>
      </c>
      <c r="I35" s="135"/>
      <c r="J35" s="136">
        <v>58</v>
      </c>
      <c r="K35" s="136">
        <v>60</v>
      </c>
      <c r="L35" s="137"/>
      <c r="M35" s="137"/>
      <c r="N35" s="137"/>
    </row>
    <row r="36" spans="1:17" ht="131.25" x14ac:dyDescent="0.2">
      <c r="A36" s="141" t="s">
        <v>810</v>
      </c>
      <c r="F36" s="16" t="s">
        <v>735</v>
      </c>
      <c r="G36" s="140" t="s">
        <v>736</v>
      </c>
      <c r="H36" s="134" t="s">
        <v>13</v>
      </c>
      <c r="I36" s="135"/>
      <c r="J36" s="136">
        <v>1159.20273</v>
      </c>
      <c r="K36" s="136">
        <v>1200</v>
      </c>
      <c r="L36" s="137"/>
      <c r="M36" s="137"/>
      <c r="N36" s="137"/>
    </row>
    <row r="37" spans="1:17" ht="112.5" x14ac:dyDescent="0.25">
      <c r="F37" s="16" t="s">
        <v>737</v>
      </c>
      <c r="G37" s="140" t="s">
        <v>721</v>
      </c>
      <c r="H37" s="134" t="s">
        <v>14</v>
      </c>
      <c r="I37" s="135"/>
      <c r="J37" s="136">
        <v>184.33248</v>
      </c>
      <c r="K37" s="136">
        <v>200</v>
      </c>
      <c r="L37" s="137"/>
      <c r="M37" s="137"/>
      <c r="N37" s="137"/>
    </row>
    <row r="38" spans="1:17" ht="112.5" x14ac:dyDescent="0.25">
      <c r="F38" s="16" t="s">
        <v>738</v>
      </c>
      <c r="G38" s="140" t="s">
        <v>730</v>
      </c>
      <c r="H38" s="134" t="s">
        <v>15</v>
      </c>
      <c r="I38" s="135"/>
      <c r="J38" s="136">
        <v>0.5</v>
      </c>
      <c r="K38" s="136">
        <v>1</v>
      </c>
      <c r="L38" s="137"/>
      <c r="M38" s="137"/>
      <c r="N38" s="137"/>
    </row>
    <row r="39" spans="1:17" ht="146.25" customHeight="1" x14ac:dyDescent="0.25">
      <c r="F39" s="16" t="s">
        <v>739</v>
      </c>
      <c r="G39" s="140" t="s">
        <v>736</v>
      </c>
      <c r="H39" s="134" t="s">
        <v>15</v>
      </c>
      <c r="I39" s="135"/>
      <c r="J39" s="136">
        <v>133.5</v>
      </c>
      <c r="K39" s="136">
        <v>134</v>
      </c>
      <c r="L39" s="137"/>
      <c r="M39" s="137"/>
      <c r="N39" s="137"/>
    </row>
    <row r="40" spans="1:17" ht="75" x14ac:dyDescent="0.25">
      <c r="A40" s="1" t="str">
        <f t="shared" si="2"/>
        <v>182</v>
      </c>
      <c r="B40" s="1" t="str">
        <f t="shared" si="3"/>
        <v>1 01</v>
      </c>
      <c r="C40" s="1" t="str">
        <f t="shared" si="4"/>
        <v>182 1 01</v>
      </c>
      <c r="F40" s="16" t="s">
        <v>178</v>
      </c>
      <c r="G40" s="100" t="s">
        <v>16</v>
      </c>
      <c r="H40" s="67" t="s">
        <v>17</v>
      </c>
      <c r="I40" s="17">
        <v>577470</v>
      </c>
      <c r="J40" s="18">
        <v>378915.11799</v>
      </c>
      <c r="K40" s="17">
        <f>463628-5930</f>
        <v>457698</v>
      </c>
      <c r="L40" s="47">
        <v>478639</v>
      </c>
      <c r="M40" s="47">
        <v>504774</v>
      </c>
      <c r="N40" s="47">
        <v>526549</v>
      </c>
      <c r="O40" s="1">
        <v>484639</v>
      </c>
      <c r="P40" s="1">
        <v>510774</v>
      </c>
      <c r="Q40" s="1">
        <v>532549</v>
      </c>
    </row>
    <row r="41" spans="1:17" ht="56.25" x14ac:dyDescent="0.25">
      <c r="A41" s="1" t="str">
        <f t="shared" si="2"/>
        <v>182</v>
      </c>
      <c r="B41" s="1" t="str">
        <f t="shared" si="3"/>
        <v>1 01</v>
      </c>
      <c r="C41" s="1" t="str">
        <f t="shared" si="4"/>
        <v>182 1 01</v>
      </c>
      <c r="F41" s="16" t="s">
        <v>179</v>
      </c>
      <c r="G41" s="100" t="s">
        <v>18</v>
      </c>
      <c r="H41" s="67" t="s">
        <v>17</v>
      </c>
      <c r="I41" s="17">
        <v>3136</v>
      </c>
      <c r="J41" s="18">
        <v>3407.6348600000001</v>
      </c>
      <c r="K41" s="17">
        <v>5000</v>
      </c>
      <c r="L41" s="47">
        <v>5000</v>
      </c>
      <c r="M41" s="47">
        <v>5000</v>
      </c>
      <c r="N41" s="47">
        <v>5000</v>
      </c>
    </row>
    <row r="42" spans="1:17" ht="75" x14ac:dyDescent="0.25">
      <c r="A42" s="1" t="str">
        <f t="shared" si="2"/>
        <v>182</v>
      </c>
      <c r="B42" s="1" t="str">
        <f t="shared" si="3"/>
        <v>1 01</v>
      </c>
      <c r="C42" s="1" t="str">
        <f t="shared" si="4"/>
        <v>182 1 01</v>
      </c>
      <c r="F42" s="16" t="s">
        <v>177</v>
      </c>
      <c r="G42" s="100" t="s">
        <v>19</v>
      </c>
      <c r="H42" s="67" t="s">
        <v>17</v>
      </c>
      <c r="I42" s="17">
        <v>1408</v>
      </c>
      <c r="J42" s="18">
        <v>15.485760000000001</v>
      </c>
      <c r="K42" s="17">
        <v>20</v>
      </c>
      <c r="L42" s="47">
        <v>0</v>
      </c>
      <c r="M42" s="47">
        <v>0</v>
      </c>
      <c r="N42" s="47">
        <v>0</v>
      </c>
    </row>
    <row r="43" spans="1:17" ht="75" x14ac:dyDescent="0.25">
      <c r="A43" s="1" t="str">
        <f t="shared" si="2"/>
        <v>182</v>
      </c>
      <c r="B43" s="1" t="str">
        <f t="shared" si="3"/>
        <v>1 01</v>
      </c>
      <c r="C43" s="1" t="str">
        <f t="shared" si="4"/>
        <v>182 1 01</v>
      </c>
      <c r="F43" s="16" t="s">
        <v>180</v>
      </c>
      <c r="G43" s="100" t="s">
        <v>20</v>
      </c>
      <c r="H43" s="67" t="s">
        <v>17</v>
      </c>
      <c r="I43" s="17">
        <v>6737</v>
      </c>
      <c r="J43" s="18">
        <v>535.10171000000003</v>
      </c>
      <c r="K43" s="17">
        <v>700</v>
      </c>
      <c r="L43" s="47">
        <v>1000</v>
      </c>
      <c r="M43" s="47">
        <v>1000</v>
      </c>
      <c r="N43" s="47">
        <v>1000</v>
      </c>
    </row>
    <row r="44" spans="1:17" ht="56.25" x14ac:dyDescent="0.25">
      <c r="A44" s="1" t="str">
        <f t="shared" si="2"/>
        <v>182</v>
      </c>
      <c r="B44" s="1" t="str">
        <f t="shared" si="3"/>
        <v>1 01</v>
      </c>
      <c r="C44" s="1" t="str">
        <f t="shared" si="4"/>
        <v>182 1 01</v>
      </c>
      <c r="F44" s="16" t="s">
        <v>181</v>
      </c>
      <c r="G44" s="100" t="s">
        <v>21</v>
      </c>
      <c r="H44" s="67" t="s">
        <v>17</v>
      </c>
      <c r="I44" s="17">
        <v>14</v>
      </c>
      <c r="J44" s="18">
        <v>108.87499</v>
      </c>
      <c r="K44" s="18">
        <v>200</v>
      </c>
      <c r="L44" s="47">
        <v>0</v>
      </c>
      <c r="M44" s="47">
        <v>0</v>
      </c>
      <c r="N44" s="47">
        <v>0</v>
      </c>
    </row>
    <row r="45" spans="1:17" ht="75" x14ac:dyDescent="0.25">
      <c r="F45" s="16" t="s">
        <v>740</v>
      </c>
      <c r="G45" s="100" t="s">
        <v>741</v>
      </c>
      <c r="H45" s="67" t="s">
        <v>17</v>
      </c>
      <c r="I45" s="17"/>
      <c r="J45" s="18">
        <v>7.8212999999999999</v>
      </c>
      <c r="K45" s="18">
        <v>10</v>
      </c>
      <c r="L45" s="47">
        <v>0</v>
      </c>
      <c r="M45" s="47">
        <v>0</v>
      </c>
      <c r="N45" s="47">
        <v>0</v>
      </c>
    </row>
    <row r="46" spans="1:17" s="142" customFormat="1" ht="112.5" x14ac:dyDescent="0.25">
      <c r="A46" s="142" t="str">
        <f t="shared" si="2"/>
        <v>182</v>
      </c>
      <c r="B46" s="142" t="str">
        <f t="shared" si="3"/>
        <v>1 01</v>
      </c>
      <c r="C46" s="142" t="str">
        <f t="shared" si="4"/>
        <v>182 1 01</v>
      </c>
      <c r="F46" s="16" t="s">
        <v>182</v>
      </c>
      <c r="G46" s="100" t="s">
        <v>22</v>
      </c>
      <c r="H46" s="67" t="s">
        <v>17</v>
      </c>
      <c r="I46" s="17">
        <v>3051083</v>
      </c>
      <c r="J46" s="18">
        <v>2002273.4486</v>
      </c>
      <c r="K46" s="143">
        <v>2995522</v>
      </c>
      <c r="L46" s="143">
        <f>3090826+16515</f>
        <v>3107341</v>
      </c>
      <c r="M46" s="143">
        <f>3192939+21768</f>
        <v>3214707</v>
      </c>
      <c r="N46" s="143">
        <f>25400+3298152</f>
        <v>3323552</v>
      </c>
    </row>
    <row r="47" spans="1:17" ht="93.75" x14ac:dyDescent="0.25">
      <c r="A47" s="1" t="str">
        <f t="shared" si="2"/>
        <v>182</v>
      </c>
      <c r="B47" s="1" t="str">
        <f t="shared" si="3"/>
        <v>1 01</v>
      </c>
      <c r="C47" s="1" t="str">
        <f t="shared" si="4"/>
        <v>182 1 01</v>
      </c>
      <c r="F47" s="16" t="s">
        <v>554</v>
      </c>
      <c r="G47" s="100" t="s">
        <v>23</v>
      </c>
      <c r="H47" s="67" t="s">
        <v>17</v>
      </c>
      <c r="I47" s="17">
        <v>7750</v>
      </c>
      <c r="J47" s="18">
        <v>4035.9846400000001</v>
      </c>
      <c r="K47" s="143">
        <v>5390</v>
      </c>
      <c r="L47" s="143">
        <v>5595</v>
      </c>
      <c r="M47" s="143">
        <v>6700</v>
      </c>
      <c r="N47" s="143">
        <v>8000</v>
      </c>
    </row>
    <row r="48" spans="1:17" ht="93.75" x14ac:dyDescent="0.25">
      <c r="A48" s="1" t="str">
        <f t="shared" si="2"/>
        <v>182</v>
      </c>
      <c r="B48" s="1" t="str">
        <f t="shared" si="3"/>
        <v>1 01</v>
      </c>
      <c r="C48" s="1" t="str">
        <f t="shared" si="4"/>
        <v>182 1 01</v>
      </c>
      <c r="F48" s="16" t="s">
        <v>183</v>
      </c>
      <c r="G48" s="100" t="s">
        <v>24</v>
      </c>
      <c r="H48" s="67" t="s">
        <v>17</v>
      </c>
      <c r="I48" s="17">
        <v>7</v>
      </c>
      <c r="J48" s="18"/>
      <c r="K48" s="143"/>
      <c r="L48" s="143"/>
      <c r="M48" s="143"/>
      <c r="N48" s="143"/>
    </row>
    <row r="49" spans="1:14" ht="112.5" x14ac:dyDescent="0.25">
      <c r="A49" s="1" t="str">
        <f t="shared" si="2"/>
        <v>182</v>
      </c>
      <c r="B49" s="1" t="str">
        <f t="shared" si="3"/>
        <v>1 01</v>
      </c>
      <c r="C49" s="1" t="str">
        <f t="shared" si="4"/>
        <v>182 1 01</v>
      </c>
      <c r="F49" s="16" t="s">
        <v>184</v>
      </c>
      <c r="G49" s="100" t="s">
        <v>25</v>
      </c>
      <c r="H49" s="67" t="s">
        <v>17</v>
      </c>
      <c r="I49" s="17">
        <v>11757</v>
      </c>
      <c r="J49" s="18">
        <v>4442.0644599999996</v>
      </c>
      <c r="K49" s="143">
        <v>5950</v>
      </c>
      <c r="L49" s="143">
        <v>6176</v>
      </c>
      <c r="M49" s="143">
        <v>6800</v>
      </c>
      <c r="N49" s="143">
        <v>8000</v>
      </c>
    </row>
    <row r="50" spans="1:14" ht="93.75" x14ac:dyDescent="0.25">
      <c r="A50" s="1" t="str">
        <f t="shared" si="2"/>
        <v>182</v>
      </c>
      <c r="B50" s="1" t="str">
        <f t="shared" si="3"/>
        <v>1 01</v>
      </c>
      <c r="C50" s="1" t="str">
        <f t="shared" si="4"/>
        <v>182 1 01</v>
      </c>
      <c r="F50" s="16" t="s">
        <v>185</v>
      </c>
      <c r="G50" s="100" t="s">
        <v>26</v>
      </c>
      <c r="H50" s="67" t="s">
        <v>17</v>
      </c>
      <c r="I50" s="17">
        <v>360</v>
      </c>
      <c r="J50" s="18">
        <v>-183.98829000000001</v>
      </c>
      <c r="K50" s="143">
        <v>-250</v>
      </c>
      <c r="L50" s="143">
        <v>0</v>
      </c>
      <c r="M50" s="143">
        <v>0</v>
      </c>
      <c r="N50" s="143">
        <v>0</v>
      </c>
    </row>
    <row r="51" spans="1:14" ht="112.5" x14ac:dyDescent="0.25">
      <c r="A51" s="1" t="str">
        <f t="shared" si="2"/>
        <v>182</v>
      </c>
      <c r="B51" s="1" t="str">
        <f t="shared" si="3"/>
        <v>1 01</v>
      </c>
      <c r="C51" s="1" t="str">
        <f t="shared" si="4"/>
        <v>182 1 01</v>
      </c>
      <c r="F51" s="16" t="s">
        <v>280</v>
      </c>
      <c r="G51" s="100" t="s">
        <v>279</v>
      </c>
      <c r="H51" s="67" t="s">
        <v>17</v>
      </c>
      <c r="I51" s="17"/>
      <c r="J51" s="18"/>
      <c r="K51" s="143"/>
      <c r="L51" s="143"/>
      <c r="M51" s="143"/>
      <c r="N51" s="143"/>
    </row>
    <row r="52" spans="1:14" ht="131.25" x14ac:dyDescent="0.25">
      <c r="A52" s="1" t="str">
        <f t="shared" si="2"/>
        <v>182</v>
      </c>
      <c r="B52" s="1" t="str">
        <f t="shared" si="3"/>
        <v>1 01</v>
      </c>
      <c r="C52" s="1" t="str">
        <f t="shared" si="4"/>
        <v>182 1 01</v>
      </c>
      <c r="F52" s="16" t="s">
        <v>186</v>
      </c>
      <c r="G52" s="100" t="s">
        <v>27</v>
      </c>
      <c r="H52" s="67" t="s">
        <v>17</v>
      </c>
      <c r="I52" s="17">
        <v>28172</v>
      </c>
      <c r="J52" s="18">
        <v>-3320.7413099999999</v>
      </c>
      <c r="K52" s="143">
        <v>-4000</v>
      </c>
      <c r="L52" s="143">
        <v>0</v>
      </c>
      <c r="M52" s="143">
        <v>0</v>
      </c>
      <c r="N52" s="143">
        <v>0</v>
      </c>
    </row>
    <row r="53" spans="1:14" ht="112.5" x14ac:dyDescent="0.25">
      <c r="A53" s="1" t="str">
        <f t="shared" si="2"/>
        <v>182</v>
      </c>
      <c r="B53" s="1" t="str">
        <f t="shared" si="3"/>
        <v>1 01</v>
      </c>
      <c r="C53" s="1" t="str">
        <f t="shared" si="4"/>
        <v>182 1 01</v>
      </c>
      <c r="F53" s="16" t="s">
        <v>187</v>
      </c>
      <c r="G53" s="100" t="s">
        <v>28</v>
      </c>
      <c r="H53" s="67" t="s">
        <v>17</v>
      </c>
      <c r="I53" s="17">
        <v>361</v>
      </c>
      <c r="J53" s="144">
        <v>-329.50412</v>
      </c>
      <c r="K53" s="143">
        <v>0</v>
      </c>
      <c r="L53" s="143">
        <v>0</v>
      </c>
      <c r="M53" s="143">
        <v>0</v>
      </c>
      <c r="N53" s="143">
        <v>0</v>
      </c>
    </row>
    <row r="54" spans="1:14" s="142" customFormat="1" ht="150" x14ac:dyDescent="0.25">
      <c r="A54" s="142" t="str">
        <f t="shared" si="2"/>
        <v>182</v>
      </c>
      <c r="B54" s="142" t="str">
        <f t="shared" si="3"/>
        <v>1 01</v>
      </c>
      <c r="C54" s="142" t="str">
        <f t="shared" si="4"/>
        <v>182 1 01</v>
      </c>
      <c r="F54" s="16" t="s">
        <v>742</v>
      </c>
      <c r="G54" s="100" t="s">
        <v>29</v>
      </c>
      <c r="H54" s="67" t="s">
        <v>17</v>
      </c>
      <c r="I54" s="17">
        <v>315</v>
      </c>
      <c r="J54" s="18">
        <v>51.564039999999999</v>
      </c>
      <c r="K54" s="143">
        <v>100</v>
      </c>
      <c r="L54" s="143">
        <v>0</v>
      </c>
      <c r="M54" s="143">
        <v>0</v>
      </c>
      <c r="N54" s="143">
        <v>0</v>
      </c>
    </row>
    <row r="55" spans="1:14" ht="112.5" x14ac:dyDescent="0.25">
      <c r="A55" s="1" t="str">
        <f t="shared" si="2"/>
        <v>182</v>
      </c>
      <c r="B55" s="1" t="str">
        <f t="shared" si="3"/>
        <v>1 01</v>
      </c>
      <c r="C55" s="1" t="str">
        <f t="shared" si="4"/>
        <v>182 1 01</v>
      </c>
      <c r="F55" s="16" t="s">
        <v>743</v>
      </c>
      <c r="G55" s="100" t="s">
        <v>362</v>
      </c>
      <c r="H55" s="67" t="s">
        <v>17</v>
      </c>
      <c r="I55" s="17"/>
      <c r="J55" s="18">
        <v>1.268</v>
      </c>
      <c r="K55" s="143">
        <v>2</v>
      </c>
      <c r="L55" s="143">
        <v>0</v>
      </c>
      <c r="M55" s="143">
        <v>0</v>
      </c>
      <c r="N55" s="143">
        <v>0</v>
      </c>
    </row>
    <row r="56" spans="1:14" ht="75" x14ac:dyDescent="0.25">
      <c r="A56" s="1" t="str">
        <f t="shared" si="2"/>
        <v>182</v>
      </c>
      <c r="B56" s="1" t="str">
        <f t="shared" si="3"/>
        <v>1 01</v>
      </c>
      <c r="C56" s="1" t="str">
        <f t="shared" si="4"/>
        <v>182 1 01</v>
      </c>
      <c r="F56" s="16" t="s">
        <v>188</v>
      </c>
      <c r="G56" s="100" t="s">
        <v>30</v>
      </c>
      <c r="H56" s="67" t="s">
        <v>17</v>
      </c>
      <c r="I56" s="17">
        <v>5332</v>
      </c>
      <c r="J56" s="18">
        <v>15216.36141</v>
      </c>
      <c r="K56" s="143">
        <v>21500</v>
      </c>
      <c r="L56" s="143">
        <v>23600</v>
      </c>
      <c r="M56" s="143">
        <v>24500</v>
      </c>
      <c r="N56" s="143">
        <v>27000</v>
      </c>
    </row>
    <row r="57" spans="1:14" ht="56.25" x14ac:dyDescent="0.25">
      <c r="A57" s="1" t="str">
        <f t="shared" si="2"/>
        <v>182</v>
      </c>
      <c r="B57" s="1" t="str">
        <f t="shared" si="3"/>
        <v>1 01</v>
      </c>
      <c r="C57" s="1" t="str">
        <f t="shared" si="4"/>
        <v>182 1 01</v>
      </c>
      <c r="F57" s="16" t="s">
        <v>189</v>
      </c>
      <c r="G57" s="100" t="s">
        <v>31</v>
      </c>
      <c r="H57" s="67" t="s">
        <v>17</v>
      </c>
      <c r="I57" s="17">
        <v>147</v>
      </c>
      <c r="J57" s="18">
        <v>192.95043999999999</v>
      </c>
      <c r="K57" s="143">
        <v>250</v>
      </c>
      <c r="L57" s="143">
        <v>0</v>
      </c>
      <c r="M57" s="143">
        <v>0</v>
      </c>
      <c r="N57" s="143">
        <v>0</v>
      </c>
    </row>
    <row r="58" spans="1:14" ht="75" x14ac:dyDescent="0.25">
      <c r="A58" s="1" t="str">
        <f t="shared" si="2"/>
        <v>182</v>
      </c>
      <c r="B58" s="1" t="str">
        <f t="shared" si="3"/>
        <v>1 01</v>
      </c>
      <c r="C58" s="1" t="str">
        <f t="shared" si="4"/>
        <v>182 1 01</v>
      </c>
      <c r="F58" s="16" t="s">
        <v>190</v>
      </c>
      <c r="G58" s="100" t="s">
        <v>32</v>
      </c>
      <c r="H58" s="67" t="s">
        <v>17</v>
      </c>
      <c r="I58" s="17">
        <v>380</v>
      </c>
      <c r="J58" s="18">
        <v>-84.197959999999995</v>
      </c>
      <c r="K58" s="143">
        <v>0</v>
      </c>
      <c r="L58" s="143">
        <v>0</v>
      </c>
      <c r="M58" s="143">
        <v>0</v>
      </c>
      <c r="N58" s="143">
        <v>0</v>
      </c>
    </row>
    <row r="59" spans="1:14" ht="56.25" x14ac:dyDescent="0.25">
      <c r="A59" s="1" t="str">
        <f t="shared" si="2"/>
        <v>182</v>
      </c>
      <c r="B59" s="1" t="str">
        <f t="shared" si="3"/>
        <v>1 01</v>
      </c>
      <c r="C59" s="1" t="str">
        <f t="shared" si="4"/>
        <v>182 1 01</v>
      </c>
      <c r="F59" s="16" t="s">
        <v>191</v>
      </c>
      <c r="G59" s="100" t="s">
        <v>33</v>
      </c>
      <c r="H59" s="67" t="s">
        <v>17</v>
      </c>
      <c r="I59" s="17">
        <v>24</v>
      </c>
      <c r="J59" s="18">
        <v>-1.9119999999999999</v>
      </c>
      <c r="K59" s="143">
        <v>0</v>
      </c>
      <c r="L59" s="143">
        <v>0</v>
      </c>
      <c r="M59" s="143">
        <v>0</v>
      </c>
      <c r="N59" s="143">
        <v>0</v>
      </c>
    </row>
    <row r="60" spans="1:14" ht="112.5" x14ac:dyDescent="0.25">
      <c r="A60" s="1" t="str">
        <f t="shared" si="2"/>
        <v>182</v>
      </c>
      <c r="B60" s="1" t="str">
        <f t="shared" si="3"/>
        <v>1 01</v>
      </c>
      <c r="C60" s="1" t="str">
        <f t="shared" si="4"/>
        <v>182 1 01</v>
      </c>
      <c r="F60" s="16" t="s">
        <v>192</v>
      </c>
      <c r="G60" s="100" t="s">
        <v>34</v>
      </c>
      <c r="H60" s="67" t="s">
        <v>17</v>
      </c>
      <c r="I60" s="17">
        <v>5522</v>
      </c>
      <c r="J60" s="18">
        <v>2324.3535999999999</v>
      </c>
      <c r="K60" s="143">
        <v>3200</v>
      </c>
      <c r="L60" s="143">
        <v>0</v>
      </c>
      <c r="M60" s="143">
        <v>0</v>
      </c>
      <c r="N60" s="143">
        <v>0</v>
      </c>
    </row>
    <row r="61" spans="1:14" ht="93.75" x14ac:dyDescent="0.25">
      <c r="A61" s="1" t="str">
        <f t="shared" si="2"/>
        <v>182</v>
      </c>
      <c r="B61" s="1" t="str">
        <f t="shared" si="3"/>
        <v>1 01</v>
      </c>
      <c r="C61" s="1" t="str">
        <f t="shared" si="4"/>
        <v>182 1 01</v>
      </c>
      <c r="F61" s="16" t="s">
        <v>363</v>
      </c>
      <c r="G61" s="100" t="s">
        <v>364</v>
      </c>
      <c r="H61" s="67" t="s">
        <v>17</v>
      </c>
      <c r="I61" s="17"/>
      <c r="J61" s="18">
        <v>5.0438000000000001</v>
      </c>
      <c r="K61" s="143">
        <v>10</v>
      </c>
      <c r="L61" s="143">
        <v>0</v>
      </c>
      <c r="M61" s="143">
        <v>0</v>
      </c>
      <c r="N61" s="143">
        <v>0</v>
      </c>
    </row>
    <row r="62" spans="1:14" ht="75" x14ac:dyDescent="0.25">
      <c r="A62" s="1" t="str">
        <f t="shared" si="2"/>
        <v>182</v>
      </c>
      <c r="B62" s="1" t="str">
        <f t="shared" si="3"/>
        <v>1 01</v>
      </c>
      <c r="C62" s="1" t="str">
        <f t="shared" si="4"/>
        <v>182 1 01</v>
      </c>
      <c r="F62" s="16" t="s">
        <v>365</v>
      </c>
      <c r="G62" s="100" t="s">
        <v>366</v>
      </c>
      <c r="H62" s="67" t="s">
        <v>17</v>
      </c>
      <c r="I62" s="17"/>
      <c r="J62" s="18">
        <v>0.25646999999999998</v>
      </c>
      <c r="K62" s="143">
        <v>1</v>
      </c>
      <c r="L62" s="143">
        <v>0</v>
      </c>
      <c r="M62" s="143">
        <v>0</v>
      </c>
      <c r="N62" s="143">
        <v>0</v>
      </c>
    </row>
    <row r="63" spans="1:14" ht="93.75" x14ac:dyDescent="0.25">
      <c r="A63" s="1" t="str">
        <f t="shared" si="2"/>
        <v>182</v>
      </c>
      <c r="B63" s="1" t="str">
        <f t="shared" si="3"/>
        <v>1 01</v>
      </c>
      <c r="C63" s="1" t="str">
        <f t="shared" si="4"/>
        <v>182 1 01</v>
      </c>
      <c r="F63" s="16" t="s">
        <v>367</v>
      </c>
      <c r="G63" s="100" t="s">
        <v>368</v>
      </c>
      <c r="H63" s="67" t="s">
        <v>17</v>
      </c>
      <c r="I63" s="17"/>
      <c r="J63" s="18"/>
      <c r="K63" s="143"/>
      <c r="L63" s="143"/>
      <c r="M63" s="143"/>
      <c r="N63" s="143"/>
    </row>
    <row r="64" spans="1:14" ht="56.25" x14ac:dyDescent="0.25">
      <c r="A64" s="1" t="str">
        <f t="shared" si="2"/>
        <v>182</v>
      </c>
      <c r="B64" s="1" t="str">
        <f t="shared" si="3"/>
        <v>1 05</v>
      </c>
      <c r="C64" s="1" t="str">
        <f t="shared" si="4"/>
        <v>182 1 05</v>
      </c>
      <c r="F64" s="16" t="s">
        <v>193</v>
      </c>
      <c r="G64" s="100" t="s">
        <v>35</v>
      </c>
      <c r="H64" s="67" t="s">
        <v>17</v>
      </c>
      <c r="I64" s="17">
        <v>26013</v>
      </c>
      <c r="J64" s="18">
        <v>77619.532940000005</v>
      </c>
      <c r="K64" s="18">
        <v>101584</v>
      </c>
      <c r="L64" s="47"/>
      <c r="M64" s="47"/>
      <c r="N64" s="47"/>
    </row>
    <row r="65" spans="1:14" ht="37.5" x14ac:dyDescent="0.25">
      <c r="A65" s="1" t="str">
        <f t="shared" si="2"/>
        <v>182</v>
      </c>
      <c r="B65" s="1" t="str">
        <f t="shared" si="3"/>
        <v>1 05</v>
      </c>
      <c r="C65" s="1" t="str">
        <f t="shared" si="4"/>
        <v>182 1 05</v>
      </c>
      <c r="F65" s="16" t="s">
        <v>194</v>
      </c>
      <c r="G65" s="100" t="s">
        <v>36</v>
      </c>
      <c r="H65" s="67" t="s">
        <v>17</v>
      </c>
      <c r="I65" s="17">
        <v>3000</v>
      </c>
      <c r="J65" s="18">
        <v>2365.9337799999998</v>
      </c>
      <c r="K65" s="18">
        <v>3005</v>
      </c>
      <c r="L65" s="47"/>
      <c r="M65" s="47"/>
      <c r="N65" s="47"/>
    </row>
    <row r="66" spans="1:14" ht="37.5" x14ac:dyDescent="0.25">
      <c r="A66" s="1" t="str">
        <f t="shared" si="2"/>
        <v>182</v>
      </c>
      <c r="B66" s="1" t="str">
        <f t="shared" si="3"/>
        <v>1 05</v>
      </c>
      <c r="C66" s="1" t="str">
        <f t="shared" si="4"/>
        <v>182 1 05</v>
      </c>
      <c r="F66" s="16" t="s">
        <v>277</v>
      </c>
      <c r="G66" s="100" t="s">
        <v>278</v>
      </c>
      <c r="H66" s="67" t="s">
        <v>17</v>
      </c>
      <c r="I66" s="17"/>
      <c r="J66" s="18"/>
      <c r="K66" s="18"/>
      <c r="L66" s="47"/>
      <c r="M66" s="47"/>
      <c r="N66" s="47"/>
    </row>
    <row r="67" spans="1:14" ht="75" x14ac:dyDescent="0.25">
      <c r="A67" s="1" t="str">
        <f t="shared" si="2"/>
        <v>182</v>
      </c>
      <c r="B67" s="1" t="str">
        <f t="shared" si="3"/>
        <v>1 05</v>
      </c>
      <c r="C67" s="1" t="str">
        <f t="shared" si="4"/>
        <v>182 1 05</v>
      </c>
      <c r="F67" s="16" t="s">
        <v>195</v>
      </c>
      <c r="G67" s="100" t="s">
        <v>37</v>
      </c>
      <c r="H67" s="67" t="s">
        <v>17</v>
      </c>
      <c r="I67" s="17"/>
      <c r="J67" s="18">
        <v>619.52372000000003</v>
      </c>
      <c r="K67" s="18">
        <v>811</v>
      </c>
      <c r="L67" s="47"/>
      <c r="M67" s="47"/>
      <c r="N67" s="47"/>
    </row>
    <row r="68" spans="1:14" ht="37.5" x14ac:dyDescent="0.25">
      <c r="A68" s="1" t="str">
        <f t="shared" si="2"/>
        <v>182</v>
      </c>
      <c r="B68" s="1" t="str">
        <f t="shared" si="3"/>
        <v>1 05</v>
      </c>
      <c r="C68" s="1" t="str">
        <f t="shared" si="4"/>
        <v>182 1 05</v>
      </c>
      <c r="F68" s="16" t="s">
        <v>196</v>
      </c>
      <c r="G68" s="100" t="s">
        <v>38</v>
      </c>
      <c r="H68" s="67" t="s">
        <v>17</v>
      </c>
      <c r="I68" s="17"/>
      <c r="J68" s="18">
        <v>10.42896</v>
      </c>
      <c r="K68" s="18">
        <v>14</v>
      </c>
      <c r="L68" s="47"/>
      <c r="M68" s="47"/>
      <c r="N68" s="47"/>
    </row>
    <row r="69" spans="1:14" ht="75" x14ac:dyDescent="0.25">
      <c r="A69" s="1" t="str">
        <f t="shared" si="2"/>
        <v>182</v>
      </c>
      <c r="B69" s="1" t="str">
        <f t="shared" si="3"/>
        <v>1 05</v>
      </c>
      <c r="C69" s="1" t="str">
        <f t="shared" si="4"/>
        <v>182 1 05</v>
      </c>
      <c r="F69" s="16" t="s">
        <v>322</v>
      </c>
      <c r="G69" s="100" t="s">
        <v>323</v>
      </c>
      <c r="H69" s="67" t="s">
        <v>17</v>
      </c>
      <c r="I69" s="17"/>
      <c r="J69" s="18"/>
      <c r="K69" s="18"/>
      <c r="L69" s="47"/>
      <c r="M69" s="47"/>
      <c r="N69" s="47"/>
    </row>
    <row r="70" spans="1:14" ht="75" x14ac:dyDescent="0.25">
      <c r="A70" s="1" t="str">
        <f t="shared" si="2"/>
        <v>182</v>
      </c>
      <c r="B70" s="1" t="str">
        <f t="shared" si="3"/>
        <v>1 05</v>
      </c>
      <c r="C70" s="1" t="str">
        <f t="shared" si="4"/>
        <v>182 1 05</v>
      </c>
      <c r="F70" s="16" t="s">
        <v>273</v>
      </c>
      <c r="G70" s="100" t="s">
        <v>274</v>
      </c>
      <c r="H70" s="67" t="s">
        <v>17</v>
      </c>
      <c r="I70" s="17"/>
      <c r="J70" s="18">
        <v>-9.0467999999999993</v>
      </c>
      <c r="K70" s="18">
        <v>0</v>
      </c>
      <c r="L70" s="47"/>
      <c r="M70" s="47"/>
      <c r="N70" s="47"/>
    </row>
    <row r="71" spans="1:14" ht="56.25" x14ac:dyDescent="0.25">
      <c r="A71" s="1" t="str">
        <f t="shared" si="2"/>
        <v>182</v>
      </c>
      <c r="B71" s="1" t="str">
        <f t="shared" si="3"/>
        <v>1 05</v>
      </c>
      <c r="C71" s="1" t="str">
        <f t="shared" si="4"/>
        <v>182 1 05</v>
      </c>
      <c r="F71" s="16" t="s">
        <v>324</v>
      </c>
      <c r="G71" s="100" t="s">
        <v>325</v>
      </c>
      <c r="H71" s="67" t="s">
        <v>17</v>
      </c>
      <c r="I71" s="17"/>
      <c r="J71" s="18"/>
      <c r="K71" s="18"/>
      <c r="L71" s="47"/>
      <c r="M71" s="47"/>
      <c r="N71" s="47"/>
    </row>
    <row r="72" spans="1:14" ht="93.75" x14ac:dyDescent="0.25">
      <c r="A72" s="1" t="str">
        <f t="shared" si="2"/>
        <v>182</v>
      </c>
      <c r="B72" s="1" t="str">
        <f t="shared" si="3"/>
        <v>1 05</v>
      </c>
      <c r="C72" s="1" t="str">
        <f t="shared" si="4"/>
        <v>182 1 05</v>
      </c>
      <c r="F72" s="16" t="s">
        <v>197</v>
      </c>
      <c r="G72" s="100" t="s">
        <v>39</v>
      </c>
      <c r="H72" s="67" t="s">
        <v>17</v>
      </c>
      <c r="I72" s="17">
        <v>70946</v>
      </c>
      <c r="J72" s="18">
        <v>85664.936050000004</v>
      </c>
      <c r="K72" s="18">
        <v>112114</v>
      </c>
      <c r="L72" s="47"/>
      <c r="M72" s="47"/>
      <c r="N72" s="47"/>
    </row>
    <row r="73" spans="1:14" ht="75" x14ac:dyDescent="0.25">
      <c r="A73" s="1" t="str">
        <f t="shared" si="2"/>
        <v>182</v>
      </c>
      <c r="B73" s="1" t="str">
        <f t="shared" si="3"/>
        <v>1 05</v>
      </c>
      <c r="C73" s="1" t="str">
        <f t="shared" si="4"/>
        <v>182 1 05</v>
      </c>
      <c r="F73" s="16" t="s">
        <v>198</v>
      </c>
      <c r="G73" s="100" t="s">
        <v>40</v>
      </c>
      <c r="H73" s="67" t="s">
        <v>17</v>
      </c>
      <c r="I73" s="17">
        <v>4000</v>
      </c>
      <c r="J73" s="18">
        <v>2425.6786400000001</v>
      </c>
      <c r="K73" s="18">
        <v>3175</v>
      </c>
      <c r="L73" s="47"/>
      <c r="M73" s="47"/>
      <c r="N73" s="47"/>
    </row>
    <row r="74" spans="1:14" ht="93.75" x14ac:dyDescent="0.25">
      <c r="A74" s="1" t="str">
        <f t="shared" si="2"/>
        <v>182</v>
      </c>
      <c r="B74" s="1" t="str">
        <f t="shared" si="3"/>
        <v>1 05</v>
      </c>
      <c r="C74" s="1" t="str">
        <f t="shared" si="4"/>
        <v>182 1 05</v>
      </c>
      <c r="F74" s="16" t="s">
        <v>199</v>
      </c>
      <c r="G74" s="100" t="s">
        <v>41</v>
      </c>
      <c r="H74" s="67" t="s">
        <v>17</v>
      </c>
      <c r="I74" s="17"/>
      <c r="J74" s="18">
        <v>383.30504999999999</v>
      </c>
      <c r="K74" s="18">
        <v>502</v>
      </c>
      <c r="L74" s="47"/>
      <c r="M74" s="47"/>
      <c r="N74" s="47"/>
    </row>
    <row r="75" spans="1:14" ht="75" x14ac:dyDescent="0.25">
      <c r="A75" s="1" t="str">
        <f t="shared" si="2"/>
        <v>182</v>
      </c>
      <c r="B75" s="1" t="str">
        <f t="shared" si="3"/>
        <v>1 05</v>
      </c>
      <c r="C75" s="1" t="str">
        <f t="shared" si="4"/>
        <v>182 1 05</v>
      </c>
      <c r="F75" s="16" t="s">
        <v>200</v>
      </c>
      <c r="G75" s="100" t="s">
        <v>42</v>
      </c>
      <c r="H75" s="67" t="s">
        <v>17</v>
      </c>
      <c r="I75" s="17"/>
      <c r="J75" s="18">
        <v>-8.4996500000000008</v>
      </c>
      <c r="K75" s="18">
        <v>0</v>
      </c>
      <c r="L75" s="47"/>
      <c r="M75" s="47"/>
      <c r="N75" s="47"/>
    </row>
    <row r="76" spans="1:14" ht="93.75" x14ac:dyDescent="0.25">
      <c r="A76" s="1" t="str">
        <f t="shared" si="2"/>
        <v>182</v>
      </c>
      <c r="B76" s="1" t="str">
        <f t="shared" si="3"/>
        <v>1 05</v>
      </c>
      <c r="C76" s="1" t="str">
        <f t="shared" si="4"/>
        <v>182 1 05</v>
      </c>
      <c r="F76" s="16" t="s">
        <v>201</v>
      </c>
      <c r="G76" s="100" t="s">
        <v>43</v>
      </c>
      <c r="H76" s="67" t="s">
        <v>17</v>
      </c>
      <c r="I76" s="17"/>
      <c r="J76" s="18">
        <v>-50.230989999999998</v>
      </c>
      <c r="K76" s="18">
        <v>0</v>
      </c>
      <c r="L76" s="47"/>
      <c r="M76" s="47"/>
      <c r="N76" s="47"/>
    </row>
    <row r="77" spans="1:14" ht="75" x14ac:dyDescent="0.25">
      <c r="A77" s="1" t="str">
        <f t="shared" si="2"/>
        <v>182</v>
      </c>
      <c r="B77" s="1" t="str">
        <f t="shared" si="3"/>
        <v>1 05</v>
      </c>
      <c r="C77" s="1" t="str">
        <f t="shared" si="4"/>
        <v>182 1 05</v>
      </c>
      <c r="F77" s="16" t="s">
        <v>202</v>
      </c>
      <c r="G77" s="100" t="s">
        <v>44</v>
      </c>
      <c r="H77" s="67" t="s">
        <v>17</v>
      </c>
      <c r="I77" s="17"/>
      <c r="J77" s="18">
        <v>0.20569000000000001</v>
      </c>
      <c r="K77" s="18">
        <v>1</v>
      </c>
      <c r="L77" s="47"/>
      <c r="M77" s="47"/>
      <c r="N77" s="47"/>
    </row>
    <row r="78" spans="1:14" ht="75" x14ac:dyDescent="0.25">
      <c r="A78" s="1" t="str">
        <f t="shared" si="2"/>
        <v>182</v>
      </c>
      <c r="B78" s="1" t="str">
        <f t="shared" si="3"/>
        <v>1 05</v>
      </c>
      <c r="C78" s="1" t="str">
        <f t="shared" si="4"/>
        <v>182 1 05</v>
      </c>
      <c r="F78" s="16" t="s">
        <v>203</v>
      </c>
      <c r="G78" s="100" t="s">
        <v>45</v>
      </c>
      <c r="H78" s="67" t="s">
        <v>17</v>
      </c>
      <c r="I78" s="17"/>
      <c r="J78" s="18">
        <v>106.81656</v>
      </c>
      <c r="K78" s="18">
        <v>140</v>
      </c>
      <c r="L78" s="47"/>
      <c r="M78" s="47"/>
      <c r="N78" s="47"/>
    </row>
    <row r="79" spans="1:14" ht="56.25" x14ac:dyDescent="0.25">
      <c r="A79" s="1" t="str">
        <f t="shared" si="2"/>
        <v>182</v>
      </c>
      <c r="B79" s="1" t="str">
        <f t="shared" si="3"/>
        <v>1 05</v>
      </c>
      <c r="C79" s="1" t="str">
        <f t="shared" si="4"/>
        <v>182 1 05</v>
      </c>
      <c r="F79" s="16" t="s">
        <v>204</v>
      </c>
      <c r="G79" s="100" t="s">
        <v>46</v>
      </c>
      <c r="H79" s="67" t="s">
        <v>17</v>
      </c>
      <c r="I79" s="17"/>
      <c r="J79" s="18">
        <v>20.438009999999998</v>
      </c>
      <c r="K79" s="18">
        <v>27</v>
      </c>
      <c r="L79" s="47"/>
      <c r="M79" s="47"/>
      <c r="N79" s="47"/>
    </row>
    <row r="80" spans="1:14" ht="75" x14ac:dyDescent="0.25">
      <c r="A80" s="1" t="str">
        <f t="shared" si="2"/>
        <v>182</v>
      </c>
      <c r="B80" s="1" t="str">
        <f t="shared" si="3"/>
        <v>1 05</v>
      </c>
      <c r="C80" s="1" t="str">
        <f t="shared" si="4"/>
        <v>182 1 05</v>
      </c>
      <c r="F80" s="16" t="s">
        <v>205</v>
      </c>
      <c r="G80" s="100" t="s">
        <v>47</v>
      </c>
      <c r="H80" s="67" t="s">
        <v>17</v>
      </c>
      <c r="I80" s="17"/>
      <c r="J80" s="18"/>
      <c r="K80" s="18"/>
      <c r="L80" s="47"/>
      <c r="M80" s="47"/>
      <c r="N80" s="47"/>
    </row>
    <row r="81" spans="1:16" ht="56.25" x14ac:dyDescent="0.25">
      <c r="A81" s="1" t="str">
        <f t="shared" ref="A81:A139" si="5">LEFT(C81,3)</f>
        <v>182</v>
      </c>
      <c r="B81" s="1" t="str">
        <f t="shared" ref="B81:B139" si="6">RIGHT(C81,4)</f>
        <v>1 05</v>
      </c>
      <c r="C81" s="1" t="str">
        <f t="shared" ref="C81:C139" si="7">LEFT(F81,8)</f>
        <v>182 1 05</v>
      </c>
      <c r="F81" s="16" t="s">
        <v>206</v>
      </c>
      <c r="G81" s="100" t="s">
        <v>48</v>
      </c>
      <c r="H81" s="67" t="s">
        <v>17</v>
      </c>
      <c r="I81" s="17"/>
      <c r="J81" s="18"/>
      <c r="K81" s="18"/>
      <c r="L81" s="47"/>
      <c r="M81" s="47"/>
      <c r="N81" s="47"/>
    </row>
    <row r="82" spans="1:16" ht="75" x14ac:dyDescent="0.25">
      <c r="A82" s="1" t="str">
        <f t="shared" si="5"/>
        <v>182</v>
      </c>
      <c r="B82" s="1" t="str">
        <f t="shared" si="6"/>
        <v>1 05</v>
      </c>
      <c r="C82" s="1" t="str">
        <f t="shared" si="7"/>
        <v>182 1 05</v>
      </c>
      <c r="F82" s="16" t="s">
        <v>275</v>
      </c>
      <c r="G82" s="100" t="s">
        <v>276</v>
      </c>
      <c r="H82" s="67" t="s">
        <v>17</v>
      </c>
      <c r="I82" s="17"/>
      <c r="J82" s="18"/>
      <c r="K82" s="18"/>
      <c r="L82" s="47"/>
      <c r="M82" s="47"/>
      <c r="N82" s="47"/>
    </row>
    <row r="83" spans="1:16" ht="56.25" x14ac:dyDescent="0.25">
      <c r="F83" s="16" t="s">
        <v>744</v>
      </c>
      <c r="G83" s="100" t="s">
        <v>745</v>
      </c>
      <c r="H83" s="67" t="s">
        <v>17</v>
      </c>
      <c r="I83" s="17"/>
      <c r="J83" s="18">
        <v>67.104420000000005</v>
      </c>
      <c r="K83" s="18">
        <v>300</v>
      </c>
      <c r="L83" s="47">
        <v>6000</v>
      </c>
      <c r="M83" s="47">
        <v>6400</v>
      </c>
      <c r="N83" s="47">
        <v>7000</v>
      </c>
    </row>
    <row r="84" spans="1:16" ht="56.25" x14ac:dyDescent="0.25">
      <c r="A84" s="1" t="str">
        <f t="shared" si="5"/>
        <v>182</v>
      </c>
      <c r="B84" s="1" t="str">
        <f t="shared" si="6"/>
        <v>1 06</v>
      </c>
      <c r="C84" s="1" t="str">
        <f t="shared" si="7"/>
        <v>182 1 06</v>
      </c>
      <c r="F84" s="16" t="s">
        <v>207</v>
      </c>
      <c r="G84" s="100" t="s">
        <v>49</v>
      </c>
      <c r="H84" s="67" t="s">
        <v>17</v>
      </c>
      <c r="I84" s="17">
        <v>279423</v>
      </c>
      <c r="J84" s="18">
        <v>231275.56935000001</v>
      </c>
      <c r="K84" s="18">
        <v>312090</v>
      </c>
      <c r="L84" s="47">
        <f>330584-5000</f>
        <v>325584</v>
      </c>
      <c r="M84" s="47">
        <v>333411</v>
      </c>
      <c r="N84" s="47">
        <v>341555</v>
      </c>
    </row>
    <row r="85" spans="1:16" s="92" customFormat="1" ht="37.5" x14ac:dyDescent="0.25">
      <c r="A85" s="1" t="str">
        <f t="shared" si="5"/>
        <v>182</v>
      </c>
      <c r="B85" s="1" t="str">
        <f t="shared" si="6"/>
        <v>1 06</v>
      </c>
      <c r="C85" s="1" t="str">
        <f t="shared" si="7"/>
        <v>182 1 06</v>
      </c>
      <c r="D85" s="1"/>
      <c r="E85" s="1"/>
      <c r="F85" s="16" t="s">
        <v>208</v>
      </c>
      <c r="G85" s="100" t="s">
        <v>50</v>
      </c>
      <c r="H85" s="104" t="s">
        <v>17</v>
      </c>
      <c r="I85" s="18">
        <v>5000</v>
      </c>
      <c r="J85" s="18">
        <v>1436.9591499999999</v>
      </c>
      <c r="K85" s="18">
        <v>5000</v>
      </c>
      <c r="L85" s="18">
        <v>5000</v>
      </c>
      <c r="M85" s="18">
        <v>5000</v>
      </c>
      <c r="N85" s="18">
        <v>5000</v>
      </c>
    </row>
    <row r="86" spans="1:16" s="92" customFormat="1" ht="75" x14ac:dyDescent="0.25">
      <c r="A86" s="1" t="str">
        <f t="shared" si="5"/>
        <v>182</v>
      </c>
      <c r="B86" s="1" t="str">
        <f t="shared" si="6"/>
        <v>1 06</v>
      </c>
      <c r="C86" s="1" t="str">
        <f t="shared" si="7"/>
        <v>182 1 06</v>
      </c>
      <c r="D86" s="1"/>
      <c r="E86" s="1"/>
      <c r="F86" s="16" t="s">
        <v>209</v>
      </c>
      <c r="G86" s="100" t="s">
        <v>51</v>
      </c>
      <c r="H86" s="104" t="s">
        <v>17</v>
      </c>
      <c r="I86" s="18"/>
      <c r="J86" s="18">
        <v>18.838889999999999</v>
      </c>
      <c r="K86" s="18">
        <v>20</v>
      </c>
      <c r="L86" s="47"/>
      <c r="M86" s="47"/>
      <c r="N86" s="47"/>
    </row>
    <row r="87" spans="1:16" s="92" customFormat="1" ht="56.25" x14ac:dyDescent="0.25">
      <c r="A87" s="1" t="str">
        <f t="shared" si="5"/>
        <v>182</v>
      </c>
      <c r="B87" s="1" t="str">
        <f t="shared" si="6"/>
        <v>1 06</v>
      </c>
      <c r="C87" s="1" t="str">
        <f t="shared" si="7"/>
        <v>182 1 06</v>
      </c>
      <c r="D87" s="1"/>
      <c r="E87" s="1"/>
      <c r="F87" s="16" t="s">
        <v>326</v>
      </c>
      <c r="G87" s="100" t="s">
        <v>327</v>
      </c>
      <c r="H87" s="104" t="s">
        <v>17</v>
      </c>
      <c r="I87" s="18"/>
      <c r="J87" s="18">
        <v>5.4172900000000004</v>
      </c>
      <c r="K87" s="18">
        <v>10</v>
      </c>
      <c r="L87" s="47"/>
      <c r="M87" s="47"/>
      <c r="N87" s="47"/>
    </row>
    <row r="88" spans="1:16" s="92" customFormat="1" ht="75" x14ac:dyDescent="0.25">
      <c r="A88" s="1"/>
      <c r="B88" s="1"/>
      <c r="C88" s="1"/>
      <c r="D88" s="1"/>
      <c r="E88" s="1"/>
      <c r="F88" s="16" t="s">
        <v>746</v>
      </c>
      <c r="G88" s="100" t="s">
        <v>747</v>
      </c>
      <c r="H88" s="104" t="s">
        <v>17</v>
      </c>
      <c r="I88" s="18"/>
      <c r="J88" s="18">
        <v>0.18217</v>
      </c>
      <c r="K88" s="18">
        <v>1</v>
      </c>
      <c r="L88" s="47"/>
      <c r="M88" s="47"/>
      <c r="N88" s="47"/>
      <c r="P88" s="142"/>
    </row>
    <row r="89" spans="1:16" ht="56.25" x14ac:dyDescent="0.25">
      <c r="A89" s="1" t="str">
        <f t="shared" si="5"/>
        <v>182</v>
      </c>
      <c r="B89" s="1" t="str">
        <f t="shared" si="6"/>
        <v>1 06</v>
      </c>
      <c r="C89" s="1" t="str">
        <f t="shared" si="7"/>
        <v>182 1 06</v>
      </c>
      <c r="F89" s="16" t="s">
        <v>210</v>
      </c>
      <c r="G89" s="100" t="s">
        <v>52</v>
      </c>
      <c r="H89" s="67" t="s">
        <v>17</v>
      </c>
      <c r="I89" s="17">
        <v>33632</v>
      </c>
      <c r="J89" s="18">
        <v>25943.881829999998</v>
      </c>
      <c r="K89" s="18">
        <v>30396</v>
      </c>
      <c r="L89" s="47">
        <v>37622</v>
      </c>
      <c r="M89" s="47">
        <v>42381</v>
      </c>
      <c r="N89" s="47">
        <v>47742</v>
      </c>
    </row>
    <row r="90" spans="1:16" ht="37.5" x14ac:dyDescent="0.25">
      <c r="A90" s="1" t="str">
        <f t="shared" si="5"/>
        <v>182</v>
      </c>
      <c r="B90" s="1" t="str">
        <f t="shared" si="6"/>
        <v>1 06</v>
      </c>
      <c r="C90" s="1" t="str">
        <f t="shared" si="7"/>
        <v>182 1 06</v>
      </c>
      <c r="F90" s="16" t="s">
        <v>211</v>
      </c>
      <c r="G90" s="100" t="s">
        <v>53</v>
      </c>
      <c r="H90" s="67" t="s">
        <v>17</v>
      </c>
      <c r="I90" s="17"/>
      <c r="J90" s="18">
        <v>150.02662000000001</v>
      </c>
      <c r="K90" s="18">
        <v>150</v>
      </c>
      <c r="L90" s="47"/>
      <c r="M90" s="47"/>
      <c r="N90" s="47"/>
    </row>
    <row r="91" spans="1:16" ht="56.25" x14ac:dyDescent="0.25">
      <c r="A91" s="1" t="str">
        <f t="shared" si="5"/>
        <v>182</v>
      </c>
      <c r="B91" s="1" t="str">
        <f t="shared" si="6"/>
        <v>1 06</v>
      </c>
      <c r="C91" s="1" t="str">
        <f t="shared" si="7"/>
        <v>182 1 06</v>
      </c>
      <c r="F91" s="16" t="s">
        <v>212</v>
      </c>
      <c r="G91" s="100" t="s">
        <v>54</v>
      </c>
      <c r="H91" s="67" t="s">
        <v>17</v>
      </c>
      <c r="I91" s="17"/>
      <c r="J91" s="18">
        <v>89.57911</v>
      </c>
      <c r="K91" s="18">
        <v>90</v>
      </c>
      <c r="L91" s="47"/>
      <c r="M91" s="47"/>
      <c r="N91" s="47"/>
    </row>
    <row r="92" spans="1:16" ht="37.5" x14ac:dyDescent="0.25">
      <c r="A92" s="1" t="str">
        <f t="shared" si="5"/>
        <v>182</v>
      </c>
      <c r="B92" s="1" t="str">
        <f t="shared" si="6"/>
        <v>1 06</v>
      </c>
      <c r="C92" s="1" t="str">
        <f t="shared" si="7"/>
        <v>182 1 06</v>
      </c>
      <c r="F92" s="16" t="s">
        <v>213</v>
      </c>
      <c r="G92" s="100" t="s">
        <v>55</v>
      </c>
      <c r="H92" s="67" t="s">
        <v>17</v>
      </c>
      <c r="I92" s="17"/>
      <c r="J92" s="18">
        <v>-6.4550000000000001</v>
      </c>
      <c r="K92" s="18">
        <v>-7</v>
      </c>
      <c r="L92" s="47"/>
      <c r="M92" s="47"/>
      <c r="N92" s="47"/>
    </row>
    <row r="93" spans="1:16" ht="56.25" x14ac:dyDescent="0.25">
      <c r="A93" s="1" t="str">
        <f t="shared" si="5"/>
        <v>182</v>
      </c>
      <c r="B93" s="1" t="str">
        <f t="shared" si="6"/>
        <v>1 06</v>
      </c>
      <c r="C93" s="1" t="str">
        <f t="shared" si="7"/>
        <v>182 1 06</v>
      </c>
      <c r="F93" s="16" t="s">
        <v>214</v>
      </c>
      <c r="G93" s="100" t="s">
        <v>56</v>
      </c>
      <c r="H93" s="67" t="s">
        <v>17</v>
      </c>
      <c r="I93" s="17">
        <v>125631</v>
      </c>
      <c r="J93" s="18">
        <v>45027.699990000001</v>
      </c>
      <c r="K93" s="18">
        <v>133108</v>
      </c>
      <c r="L93" s="47">
        <v>143329</v>
      </c>
      <c r="M93" s="47">
        <v>147858</v>
      </c>
      <c r="N93" s="47">
        <v>152577</v>
      </c>
    </row>
    <row r="94" spans="1:16" ht="37.5" x14ac:dyDescent="0.25">
      <c r="A94" s="1" t="str">
        <f t="shared" si="5"/>
        <v>182</v>
      </c>
      <c r="B94" s="1" t="str">
        <f t="shared" si="6"/>
        <v>1 06</v>
      </c>
      <c r="C94" s="1" t="str">
        <f t="shared" si="7"/>
        <v>182 1 06</v>
      </c>
      <c r="F94" s="16" t="s">
        <v>215</v>
      </c>
      <c r="G94" s="100" t="s">
        <v>57</v>
      </c>
      <c r="H94" s="67" t="s">
        <v>17</v>
      </c>
      <c r="I94" s="17">
        <v>2038</v>
      </c>
      <c r="J94" s="18">
        <v>1904.90336</v>
      </c>
      <c r="K94" s="18">
        <v>1905</v>
      </c>
      <c r="L94" s="47"/>
      <c r="M94" s="47"/>
      <c r="N94" s="47"/>
    </row>
    <row r="95" spans="1:16" ht="56.25" x14ac:dyDescent="0.25">
      <c r="F95" s="16" t="s">
        <v>748</v>
      </c>
      <c r="G95" s="100" t="s">
        <v>749</v>
      </c>
      <c r="H95" s="67" t="s">
        <v>17</v>
      </c>
      <c r="I95" s="17"/>
      <c r="J95" s="18">
        <v>0.21374000000000001</v>
      </c>
      <c r="K95" s="18">
        <v>1</v>
      </c>
      <c r="L95" s="47"/>
      <c r="M95" s="47"/>
      <c r="N95" s="47"/>
    </row>
    <row r="96" spans="1:16" ht="37.5" x14ac:dyDescent="0.25">
      <c r="A96" s="1" t="str">
        <f t="shared" si="5"/>
        <v>182</v>
      </c>
      <c r="B96" s="1" t="str">
        <f t="shared" si="6"/>
        <v>1 06</v>
      </c>
      <c r="C96" s="1" t="str">
        <f t="shared" si="7"/>
        <v>182 1 06</v>
      </c>
      <c r="F96" s="16" t="s">
        <v>216</v>
      </c>
      <c r="G96" s="100" t="s">
        <v>58</v>
      </c>
      <c r="H96" s="67" t="s">
        <v>17</v>
      </c>
      <c r="I96" s="17"/>
      <c r="J96" s="18">
        <v>85.721670000000003</v>
      </c>
      <c r="K96" s="18">
        <v>86</v>
      </c>
      <c r="L96" s="47"/>
      <c r="M96" s="47"/>
      <c r="N96" s="47"/>
    </row>
    <row r="97" spans="1:14" ht="37.5" x14ac:dyDescent="0.25">
      <c r="A97" s="1" t="str">
        <f t="shared" si="5"/>
        <v>182</v>
      </c>
      <c r="B97" s="1" t="str">
        <f t="shared" si="6"/>
        <v>1 06</v>
      </c>
      <c r="C97" s="1" t="str">
        <f t="shared" si="7"/>
        <v>182 1 06</v>
      </c>
      <c r="F97" s="16" t="s">
        <v>217</v>
      </c>
      <c r="G97" s="100" t="s">
        <v>59</v>
      </c>
      <c r="H97" s="67" t="s">
        <v>17</v>
      </c>
      <c r="I97" s="17"/>
      <c r="J97" s="18"/>
      <c r="K97" s="18"/>
      <c r="L97" s="47"/>
      <c r="M97" s="47"/>
      <c r="N97" s="47"/>
    </row>
    <row r="98" spans="1:14" ht="56.25" x14ac:dyDescent="0.25">
      <c r="A98" s="1" t="str">
        <f t="shared" si="5"/>
        <v>182</v>
      </c>
      <c r="B98" s="1" t="str">
        <f t="shared" si="6"/>
        <v>1 07</v>
      </c>
      <c r="C98" s="1" t="str">
        <f t="shared" si="7"/>
        <v>182 1 07</v>
      </c>
      <c r="F98" s="16" t="s">
        <v>218</v>
      </c>
      <c r="G98" s="100" t="s">
        <v>60</v>
      </c>
      <c r="H98" s="67" t="s">
        <v>17</v>
      </c>
      <c r="I98" s="17">
        <v>9553</v>
      </c>
      <c r="J98" s="17">
        <v>3850.6093099999998</v>
      </c>
      <c r="K98" s="17">
        <v>9000</v>
      </c>
      <c r="L98" s="48">
        <v>10000</v>
      </c>
      <c r="M98" s="48">
        <v>10000</v>
      </c>
      <c r="N98" s="48">
        <v>10000</v>
      </c>
    </row>
    <row r="99" spans="1:14" ht="37.5" x14ac:dyDescent="0.25">
      <c r="A99" s="1" t="str">
        <f t="shared" si="5"/>
        <v>182</v>
      </c>
      <c r="B99" s="1" t="str">
        <f t="shared" si="6"/>
        <v>1 07</v>
      </c>
      <c r="C99" s="1" t="str">
        <f t="shared" si="7"/>
        <v>182 1 07</v>
      </c>
      <c r="F99" s="16" t="s">
        <v>219</v>
      </c>
      <c r="G99" s="100" t="s">
        <v>61</v>
      </c>
      <c r="H99" s="67" t="s">
        <v>17</v>
      </c>
      <c r="I99" s="17">
        <v>3</v>
      </c>
      <c r="J99" s="17">
        <v>29.594090000000001</v>
      </c>
      <c r="K99" s="17">
        <v>40</v>
      </c>
      <c r="L99" s="48"/>
      <c r="M99" s="48"/>
      <c r="N99" s="48"/>
    </row>
    <row r="100" spans="1:14" ht="56.25" x14ac:dyDescent="0.25">
      <c r="A100" s="1" t="str">
        <f t="shared" si="5"/>
        <v>182</v>
      </c>
      <c r="B100" s="1" t="str">
        <f t="shared" si="6"/>
        <v>1 07</v>
      </c>
      <c r="C100" s="1" t="str">
        <f t="shared" si="7"/>
        <v>182 1 07</v>
      </c>
      <c r="F100" s="16" t="s">
        <v>220</v>
      </c>
      <c r="G100" s="100" t="s">
        <v>62</v>
      </c>
      <c r="H100" s="67" t="s">
        <v>17</v>
      </c>
      <c r="I100" s="17">
        <v>64</v>
      </c>
      <c r="J100" s="17">
        <v>10.5</v>
      </c>
      <c r="K100" s="17">
        <v>64</v>
      </c>
      <c r="L100" s="48"/>
      <c r="M100" s="48"/>
      <c r="N100" s="48"/>
    </row>
    <row r="101" spans="1:14" ht="75" x14ac:dyDescent="0.25">
      <c r="A101" s="1" t="str">
        <f t="shared" si="5"/>
        <v>182</v>
      </c>
      <c r="B101" s="1" t="str">
        <f t="shared" si="6"/>
        <v>1 07</v>
      </c>
      <c r="C101" s="1" t="str">
        <f t="shared" si="7"/>
        <v>182 1 07</v>
      </c>
      <c r="F101" s="16" t="s">
        <v>221</v>
      </c>
      <c r="G101" s="100" t="s">
        <v>63</v>
      </c>
      <c r="H101" s="67" t="s">
        <v>17</v>
      </c>
      <c r="I101" s="17">
        <v>127038</v>
      </c>
      <c r="J101" s="17">
        <v>89623.400949999996</v>
      </c>
      <c r="K101" s="17">
        <v>102164</v>
      </c>
      <c r="L101" s="47">
        <v>101346</v>
      </c>
      <c r="M101" s="47">
        <v>107099</v>
      </c>
      <c r="N101" s="47">
        <v>109432</v>
      </c>
    </row>
    <row r="102" spans="1:14" ht="56.25" x14ac:dyDescent="0.25">
      <c r="A102" s="1" t="str">
        <f t="shared" si="5"/>
        <v>182</v>
      </c>
      <c r="B102" s="1" t="str">
        <f t="shared" si="6"/>
        <v>1 07</v>
      </c>
      <c r="C102" s="1" t="str">
        <f t="shared" si="7"/>
        <v>182 1 07</v>
      </c>
      <c r="F102" s="16" t="s">
        <v>222</v>
      </c>
      <c r="G102" s="100" t="s">
        <v>64</v>
      </c>
      <c r="H102" s="67" t="s">
        <v>17</v>
      </c>
      <c r="I102" s="17">
        <v>268</v>
      </c>
      <c r="J102" s="17">
        <v>32.871459999999999</v>
      </c>
      <c r="K102" s="17">
        <v>50</v>
      </c>
      <c r="L102" s="48"/>
      <c r="M102" s="48"/>
      <c r="N102" s="48"/>
    </row>
    <row r="103" spans="1:14" ht="56.25" x14ac:dyDescent="0.25">
      <c r="A103" s="1" t="str">
        <f t="shared" si="5"/>
        <v>182</v>
      </c>
      <c r="B103" s="1" t="str">
        <f t="shared" si="6"/>
        <v>1 07</v>
      </c>
      <c r="C103" s="1" t="str">
        <f t="shared" si="7"/>
        <v>182 1 07</v>
      </c>
      <c r="F103" s="16" t="s">
        <v>223</v>
      </c>
      <c r="G103" s="100" t="s">
        <v>65</v>
      </c>
      <c r="H103" s="67" t="s">
        <v>17</v>
      </c>
      <c r="I103" s="17">
        <v>34768</v>
      </c>
      <c r="J103" s="17">
        <v>8130.0612000000001</v>
      </c>
      <c r="K103" s="17">
        <v>15000</v>
      </c>
      <c r="L103" s="48">
        <v>20000</v>
      </c>
      <c r="M103" s="48">
        <v>20000</v>
      </c>
      <c r="N103" s="48">
        <v>20000</v>
      </c>
    </row>
    <row r="104" spans="1:14" ht="37.5" x14ac:dyDescent="0.25">
      <c r="A104" s="1" t="str">
        <f t="shared" si="5"/>
        <v>182</v>
      </c>
      <c r="B104" s="1" t="str">
        <f t="shared" si="6"/>
        <v>1 07</v>
      </c>
      <c r="C104" s="1" t="str">
        <f t="shared" si="7"/>
        <v>182 1 07</v>
      </c>
      <c r="F104" s="16" t="s">
        <v>224</v>
      </c>
      <c r="G104" s="100" t="s">
        <v>66</v>
      </c>
      <c r="H104" s="67" t="s">
        <v>17</v>
      </c>
      <c r="I104" s="17">
        <v>3</v>
      </c>
      <c r="J104" s="17"/>
      <c r="K104" s="17"/>
      <c r="L104" s="47"/>
      <c r="M104" s="47"/>
      <c r="N104" s="47"/>
    </row>
    <row r="105" spans="1:14" ht="37.5" x14ac:dyDescent="0.25">
      <c r="F105" s="16" t="s">
        <v>750</v>
      </c>
      <c r="G105" s="100" t="s">
        <v>611</v>
      </c>
      <c r="H105" s="67" t="s">
        <v>17</v>
      </c>
      <c r="I105" s="17">
        <v>1999</v>
      </c>
      <c r="J105" s="18"/>
      <c r="K105" s="18"/>
      <c r="L105" s="96"/>
      <c r="M105" s="96"/>
      <c r="N105" s="96"/>
    </row>
    <row r="106" spans="1:14" ht="56.25" x14ac:dyDescent="0.25">
      <c r="A106" s="1" t="str">
        <f t="shared" si="5"/>
        <v>182</v>
      </c>
      <c r="B106" s="1" t="str">
        <f t="shared" si="6"/>
        <v>1 07</v>
      </c>
      <c r="C106" s="1" t="str">
        <f t="shared" si="7"/>
        <v>182 1 07</v>
      </c>
      <c r="F106" s="16" t="s">
        <v>225</v>
      </c>
      <c r="G106" s="100" t="s">
        <v>67</v>
      </c>
      <c r="H106" s="67" t="s">
        <v>17</v>
      </c>
      <c r="I106" s="17"/>
      <c r="J106" s="18">
        <v>991.40401999999995</v>
      </c>
      <c r="K106" s="18">
        <f>2059-101</f>
        <v>1958</v>
      </c>
      <c r="L106" s="47">
        <v>2376</v>
      </c>
      <c r="M106" s="47">
        <v>2453</v>
      </c>
      <c r="N106" s="47">
        <v>2514</v>
      </c>
    </row>
    <row r="107" spans="1:14" ht="37.5" x14ac:dyDescent="0.25">
      <c r="A107" s="1" t="str">
        <f t="shared" si="5"/>
        <v>182</v>
      </c>
      <c r="B107" s="1" t="str">
        <f t="shared" si="6"/>
        <v>1 07</v>
      </c>
      <c r="C107" s="1" t="str">
        <f t="shared" si="7"/>
        <v>182 1 07</v>
      </c>
      <c r="F107" s="16" t="s">
        <v>226</v>
      </c>
      <c r="G107" s="100" t="s">
        <v>68</v>
      </c>
      <c r="H107" s="67" t="s">
        <v>17</v>
      </c>
      <c r="I107" s="17"/>
      <c r="J107" s="18">
        <v>6.1999999999999998E-3</v>
      </c>
      <c r="K107" s="18">
        <v>1</v>
      </c>
      <c r="L107" s="47"/>
      <c r="M107" s="47"/>
      <c r="N107" s="47"/>
    </row>
    <row r="108" spans="1:14" ht="56.25" x14ac:dyDescent="0.25">
      <c r="A108" s="1" t="str">
        <f t="shared" si="5"/>
        <v>182</v>
      </c>
      <c r="B108" s="1" t="str">
        <f t="shared" si="6"/>
        <v>1 07</v>
      </c>
      <c r="C108" s="1" t="str">
        <f t="shared" si="7"/>
        <v>182 1 07</v>
      </c>
      <c r="F108" s="16" t="s">
        <v>404</v>
      </c>
      <c r="G108" s="100" t="s">
        <v>405</v>
      </c>
      <c r="H108" s="67" t="s">
        <v>17</v>
      </c>
      <c r="I108" s="17">
        <v>60</v>
      </c>
      <c r="J108" s="18"/>
      <c r="K108" s="18"/>
      <c r="L108" s="47"/>
      <c r="M108" s="47"/>
      <c r="N108" s="47"/>
    </row>
    <row r="109" spans="1:14" ht="56.25" x14ac:dyDescent="0.25">
      <c r="F109" s="16" t="s">
        <v>346</v>
      </c>
      <c r="G109" s="100" t="s">
        <v>345</v>
      </c>
      <c r="H109" s="67" t="s">
        <v>17</v>
      </c>
      <c r="I109" s="17"/>
      <c r="J109" s="18">
        <v>80.846580000000003</v>
      </c>
      <c r="K109" s="18">
        <v>100</v>
      </c>
      <c r="L109" s="47">
        <v>100</v>
      </c>
      <c r="M109" s="47">
        <v>100</v>
      </c>
      <c r="N109" s="47">
        <v>100</v>
      </c>
    </row>
    <row r="110" spans="1:14" ht="112.5" x14ac:dyDescent="0.25">
      <c r="A110" s="1" t="str">
        <f t="shared" si="5"/>
        <v>182</v>
      </c>
      <c r="B110" s="1" t="str">
        <f t="shared" si="6"/>
        <v>1 08</v>
      </c>
      <c r="C110" s="1" t="str">
        <f t="shared" si="7"/>
        <v>182 1 08</v>
      </c>
      <c r="F110" s="16" t="s">
        <v>227</v>
      </c>
      <c r="G110" s="100" t="s">
        <v>69</v>
      </c>
      <c r="H110" s="67" t="s">
        <v>17</v>
      </c>
      <c r="I110" s="17">
        <v>233</v>
      </c>
      <c r="J110" s="18">
        <v>97.525000000000006</v>
      </c>
      <c r="K110" s="18">
        <v>269</v>
      </c>
      <c r="L110" s="47">
        <v>233</v>
      </c>
      <c r="M110" s="47">
        <v>233</v>
      </c>
      <c r="N110" s="47">
        <v>239</v>
      </c>
    </row>
    <row r="111" spans="1:14" ht="112.5" x14ac:dyDescent="0.25">
      <c r="A111" s="1" t="str">
        <f t="shared" si="5"/>
        <v>182</v>
      </c>
      <c r="B111" s="1" t="str">
        <f t="shared" si="6"/>
        <v>1 08</v>
      </c>
      <c r="C111" s="1" t="str">
        <f t="shared" si="7"/>
        <v>182 1 08</v>
      </c>
      <c r="F111" s="16" t="s">
        <v>388</v>
      </c>
      <c r="G111" s="100" t="s">
        <v>389</v>
      </c>
      <c r="H111" s="67" t="s">
        <v>17</v>
      </c>
      <c r="I111" s="17"/>
      <c r="J111" s="18">
        <v>0.64</v>
      </c>
      <c r="K111" s="18"/>
      <c r="L111" s="47"/>
      <c r="M111" s="47"/>
      <c r="N111" s="47"/>
    </row>
    <row r="112" spans="1:14" ht="56.25" x14ac:dyDescent="0.25">
      <c r="A112" s="1" t="str">
        <f t="shared" si="5"/>
        <v>182</v>
      </c>
      <c r="B112" s="1" t="str">
        <f t="shared" si="6"/>
        <v>1 08</v>
      </c>
      <c r="C112" s="1" t="str">
        <f t="shared" si="7"/>
        <v>182 1 08</v>
      </c>
      <c r="F112" s="16" t="s">
        <v>390</v>
      </c>
      <c r="G112" s="100" t="s">
        <v>391</v>
      </c>
      <c r="H112" s="67" t="s">
        <v>17</v>
      </c>
      <c r="I112" s="17"/>
      <c r="J112" s="18">
        <v>126.705</v>
      </c>
      <c r="K112" s="18"/>
      <c r="L112" s="47"/>
      <c r="M112" s="47"/>
      <c r="N112" s="47"/>
    </row>
    <row r="113" spans="1:14" ht="56.25" x14ac:dyDescent="0.25">
      <c r="A113" s="1" t="str">
        <f t="shared" si="5"/>
        <v>182</v>
      </c>
      <c r="B113" s="1" t="str">
        <f t="shared" si="6"/>
        <v>1 08</v>
      </c>
      <c r="C113" s="1" t="str">
        <f t="shared" si="7"/>
        <v>182 1 08</v>
      </c>
      <c r="F113" s="16" t="s">
        <v>392</v>
      </c>
      <c r="G113" s="100" t="s">
        <v>393</v>
      </c>
      <c r="H113" s="67" t="s">
        <v>17</v>
      </c>
      <c r="I113" s="17"/>
      <c r="J113" s="18">
        <v>7.4999999999999997E-2</v>
      </c>
      <c r="K113" s="18"/>
      <c r="L113" s="47"/>
      <c r="M113" s="47"/>
      <c r="N113" s="47"/>
    </row>
    <row r="114" spans="1:14" ht="75" x14ac:dyDescent="0.25">
      <c r="A114" s="1" t="str">
        <f t="shared" si="5"/>
        <v>182</v>
      </c>
      <c r="B114" s="1" t="str">
        <f t="shared" si="6"/>
        <v>1 09</v>
      </c>
      <c r="C114" s="1" t="str">
        <f t="shared" si="7"/>
        <v>182 1 09</v>
      </c>
      <c r="F114" s="16" t="s">
        <v>228</v>
      </c>
      <c r="G114" s="100" t="s">
        <v>70</v>
      </c>
      <c r="H114" s="67" t="s">
        <v>17</v>
      </c>
      <c r="I114" s="17"/>
      <c r="J114" s="18">
        <v>8.6999999999999993</v>
      </c>
      <c r="K114" s="18">
        <v>9</v>
      </c>
      <c r="L114" s="47"/>
      <c r="M114" s="47"/>
      <c r="N114" s="47"/>
    </row>
    <row r="115" spans="1:14" ht="56.25" x14ac:dyDescent="0.25">
      <c r="A115" s="1" t="str">
        <f t="shared" si="5"/>
        <v>182</v>
      </c>
      <c r="B115" s="1" t="str">
        <f t="shared" si="6"/>
        <v>1 09</v>
      </c>
      <c r="C115" s="1" t="str">
        <f t="shared" si="7"/>
        <v>182 1 09</v>
      </c>
      <c r="F115" s="16" t="s">
        <v>229</v>
      </c>
      <c r="G115" s="100" t="s">
        <v>71</v>
      </c>
      <c r="H115" s="67" t="s">
        <v>17</v>
      </c>
      <c r="I115" s="17"/>
      <c r="J115" s="18">
        <v>2.0300000000000001E-3</v>
      </c>
      <c r="K115" s="18"/>
      <c r="L115" s="47"/>
      <c r="M115" s="47"/>
      <c r="N115" s="47"/>
    </row>
    <row r="116" spans="1:14" ht="56.25" x14ac:dyDescent="0.25">
      <c r="A116" s="1" t="str">
        <f t="shared" si="5"/>
        <v>182</v>
      </c>
      <c r="B116" s="1" t="str">
        <f t="shared" si="6"/>
        <v>1 09</v>
      </c>
      <c r="C116" s="1" t="str">
        <f t="shared" si="7"/>
        <v>182 1 09</v>
      </c>
      <c r="F116" s="16" t="s">
        <v>230</v>
      </c>
      <c r="G116" s="100" t="s">
        <v>72</v>
      </c>
      <c r="H116" s="67" t="s">
        <v>17</v>
      </c>
      <c r="I116" s="17"/>
      <c r="J116" s="18">
        <v>4.768E-2</v>
      </c>
      <c r="K116" s="18"/>
      <c r="L116" s="47"/>
      <c r="M116" s="47"/>
      <c r="N116" s="47"/>
    </row>
    <row r="117" spans="1:14" ht="75" x14ac:dyDescent="0.25">
      <c r="A117" s="1" t="str">
        <f t="shared" si="5"/>
        <v>182</v>
      </c>
      <c r="B117" s="1" t="str">
        <f t="shared" si="6"/>
        <v>1 12</v>
      </c>
      <c r="C117" s="1" t="str">
        <f t="shared" si="7"/>
        <v>182 1 12</v>
      </c>
      <c r="F117" s="16" t="s">
        <v>231</v>
      </c>
      <c r="G117" s="100" t="s">
        <v>73</v>
      </c>
      <c r="H117" s="67" t="s">
        <v>17</v>
      </c>
      <c r="I117" s="17">
        <v>1600</v>
      </c>
      <c r="J117" s="18">
        <v>1060.6464000000001</v>
      </c>
      <c r="K117" s="18">
        <v>1600</v>
      </c>
      <c r="L117" s="47">
        <v>1600</v>
      </c>
      <c r="M117" s="47">
        <v>1600</v>
      </c>
      <c r="N117" s="47">
        <v>1600</v>
      </c>
    </row>
    <row r="118" spans="1:14" ht="75" x14ac:dyDescent="0.25">
      <c r="A118" s="1" t="str">
        <f t="shared" si="5"/>
        <v>182</v>
      </c>
      <c r="B118" s="1" t="str">
        <f t="shared" si="6"/>
        <v>1 13</v>
      </c>
      <c r="C118" s="1" t="str">
        <f t="shared" si="7"/>
        <v>182 1 13</v>
      </c>
      <c r="F118" s="16" t="s">
        <v>399</v>
      </c>
      <c r="G118" s="100" t="s">
        <v>400</v>
      </c>
      <c r="H118" s="67" t="s">
        <v>17</v>
      </c>
      <c r="I118" s="17"/>
      <c r="J118" s="18">
        <v>0.9</v>
      </c>
      <c r="K118" s="18">
        <v>1</v>
      </c>
      <c r="L118" s="47"/>
      <c r="M118" s="47"/>
      <c r="N118" s="47"/>
    </row>
    <row r="119" spans="1:14" ht="75" x14ac:dyDescent="0.25">
      <c r="F119" s="16" t="s">
        <v>751</v>
      </c>
      <c r="G119" s="100" t="s">
        <v>752</v>
      </c>
      <c r="H119" s="67" t="s">
        <v>17</v>
      </c>
      <c r="I119" s="17"/>
      <c r="J119" s="18">
        <v>0.05</v>
      </c>
      <c r="K119" s="18"/>
      <c r="L119" s="47"/>
      <c r="M119" s="47"/>
      <c r="N119" s="47"/>
    </row>
    <row r="120" spans="1:14" ht="131.25" x14ac:dyDescent="0.25">
      <c r="F120" s="16" t="s">
        <v>753</v>
      </c>
      <c r="G120" s="140" t="s">
        <v>736</v>
      </c>
      <c r="H120" s="134" t="s">
        <v>17</v>
      </c>
      <c r="I120" s="135"/>
      <c r="J120" s="136">
        <v>12.3</v>
      </c>
      <c r="K120" s="136">
        <v>12</v>
      </c>
      <c r="L120" s="137"/>
      <c r="M120" s="137"/>
      <c r="N120" s="137"/>
    </row>
    <row r="121" spans="1:14" ht="112.5" x14ac:dyDescent="0.25">
      <c r="F121" s="16" t="s">
        <v>754</v>
      </c>
      <c r="G121" s="140" t="s">
        <v>730</v>
      </c>
      <c r="H121" s="134" t="s">
        <v>272</v>
      </c>
      <c r="I121" s="135"/>
      <c r="J121" s="136">
        <v>19</v>
      </c>
      <c r="K121" s="136">
        <v>19</v>
      </c>
      <c r="L121" s="137"/>
      <c r="M121" s="137"/>
      <c r="N121" s="137"/>
    </row>
    <row r="122" spans="1:14" ht="93.75" x14ac:dyDescent="0.25">
      <c r="F122" s="16" t="s">
        <v>755</v>
      </c>
      <c r="G122" s="140" t="s">
        <v>756</v>
      </c>
      <c r="H122" s="134" t="s">
        <v>272</v>
      </c>
      <c r="I122" s="135"/>
      <c r="J122" s="136">
        <v>1.75</v>
      </c>
      <c r="K122" s="136">
        <v>2</v>
      </c>
      <c r="L122" s="137"/>
      <c r="M122" s="137"/>
      <c r="N122" s="137"/>
    </row>
    <row r="123" spans="1:14" ht="168.75" x14ac:dyDescent="0.25">
      <c r="A123" s="1" t="str">
        <f t="shared" si="5"/>
        <v>188</v>
      </c>
      <c r="B123" s="1" t="str">
        <f t="shared" si="6"/>
        <v>1 08</v>
      </c>
      <c r="C123" s="1" t="str">
        <f t="shared" si="7"/>
        <v>188 1 08</v>
      </c>
      <c r="F123" s="16" t="s">
        <v>232</v>
      </c>
      <c r="G123" s="100" t="s">
        <v>74</v>
      </c>
      <c r="H123" s="67" t="s">
        <v>75</v>
      </c>
      <c r="I123" s="17">
        <v>859</v>
      </c>
      <c r="J123" s="18">
        <v>369.3</v>
      </c>
      <c r="K123" s="18">
        <v>859</v>
      </c>
      <c r="L123" s="47">
        <v>674</v>
      </c>
      <c r="M123" s="47">
        <v>674</v>
      </c>
      <c r="N123" s="47">
        <v>674</v>
      </c>
    </row>
    <row r="124" spans="1:14" ht="150" x14ac:dyDescent="0.25">
      <c r="A124" s="1" t="str">
        <f t="shared" si="5"/>
        <v>188</v>
      </c>
      <c r="B124" s="1" t="str">
        <f t="shared" si="6"/>
        <v>1 08</v>
      </c>
      <c r="C124" s="1" t="str">
        <f t="shared" si="7"/>
        <v>188 1 08</v>
      </c>
      <c r="F124" s="16" t="s">
        <v>233</v>
      </c>
      <c r="G124" s="100" t="s">
        <v>76</v>
      </c>
      <c r="H124" s="67" t="s">
        <v>75</v>
      </c>
      <c r="I124" s="17"/>
      <c r="J124" s="18">
        <v>15.025</v>
      </c>
      <c r="K124" s="18">
        <v>20</v>
      </c>
      <c r="L124" s="47">
        <v>41</v>
      </c>
      <c r="M124" s="47">
        <v>41</v>
      </c>
      <c r="N124" s="47">
        <v>41</v>
      </c>
    </row>
    <row r="125" spans="1:14" ht="150" x14ac:dyDescent="0.25">
      <c r="A125" s="1" t="str">
        <f t="shared" si="5"/>
        <v>188</v>
      </c>
      <c r="B125" s="1" t="str">
        <f t="shared" si="6"/>
        <v>1 08</v>
      </c>
      <c r="C125" s="1" t="str">
        <f t="shared" si="7"/>
        <v>188 1 08</v>
      </c>
      <c r="F125" s="16" t="s">
        <v>234</v>
      </c>
      <c r="G125" s="100" t="s">
        <v>77</v>
      </c>
      <c r="H125" s="67" t="s">
        <v>75</v>
      </c>
      <c r="I125" s="17">
        <v>20</v>
      </c>
      <c r="J125" s="18">
        <v>10.65</v>
      </c>
      <c r="K125" s="18">
        <v>20</v>
      </c>
      <c r="L125" s="47">
        <v>11</v>
      </c>
      <c r="M125" s="47">
        <v>11</v>
      </c>
      <c r="N125" s="47">
        <v>11</v>
      </c>
    </row>
    <row r="126" spans="1:14" ht="168.75" x14ac:dyDescent="0.25">
      <c r="A126" s="1" t="str">
        <f t="shared" si="5"/>
        <v>188</v>
      </c>
      <c r="B126" s="1" t="str">
        <f t="shared" si="6"/>
        <v>1 08</v>
      </c>
      <c r="C126" s="1" t="str">
        <f t="shared" si="7"/>
        <v>188 1 08</v>
      </c>
      <c r="F126" s="16" t="s">
        <v>235</v>
      </c>
      <c r="G126" s="100" t="s">
        <v>78</v>
      </c>
      <c r="H126" s="67" t="s">
        <v>75</v>
      </c>
      <c r="I126" s="17">
        <v>0</v>
      </c>
      <c r="J126" s="18">
        <v>0.75</v>
      </c>
      <c r="K126" s="18">
        <v>1</v>
      </c>
      <c r="L126" s="47"/>
      <c r="M126" s="47"/>
      <c r="N126" s="47"/>
    </row>
    <row r="127" spans="1:14" ht="131.25" x14ac:dyDescent="0.25">
      <c r="A127" s="1" t="str">
        <f t="shared" si="5"/>
        <v>188</v>
      </c>
      <c r="B127" s="1" t="str">
        <f t="shared" si="6"/>
        <v>1 08</v>
      </c>
      <c r="C127" s="1" t="str">
        <f t="shared" si="7"/>
        <v>188 1 08</v>
      </c>
      <c r="F127" s="16" t="s">
        <v>236</v>
      </c>
      <c r="G127" s="100" t="s">
        <v>79</v>
      </c>
      <c r="H127" s="67" t="s">
        <v>75</v>
      </c>
      <c r="I127" s="17"/>
      <c r="J127" s="18">
        <v>6.3274999999999997</v>
      </c>
      <c r="K127" s="18">
        <v>7</v>
      </c>
      <c r="L127" s="47">
        <v>2</v>
      </c>
      <c r="M127" s="47">
        <v>2</v>
      </c>
      <c r="N127" s="47">
        <v>2</v>
      </c>
    </row>
    <row r="128" spans="1:14" ht="75" x14ac:dyDescent="0.25">
      <c r="A128" s="1" t="str">
        <f t="shared" si="5"/>
        <v>188</v>
      </c>
      <c r="B128" s="1" t="str">
        <f t="shared" si="6"/>
        <v>1 08</v>
      </c>
      <c r="C128" s="1" t="str">
        <f t="shared" si="7"/>
        <v>188 1 08</v>
      </c>
      <c r="F128" s="16" t="s">
        <v>237</v>
      </c>
      <c r="G128" s="100" t="s">
        <v>80</v>
      </c>
      <c r="H128" s="67" t="s">
        <v>75</v>
      </c>
      <c r="I128" s="17">
        <v>927</v>
      </c>
      <c r="J128" s="18">
        <v>998.30499999999995</v>
      </c>
      <c r="K128" s="18">
        <v>1100</v>
      </c>
      <c r="L128" s="47">
        <v>726</v>
      </c>
      <c r="M128" s="47">
        <v>726</v>
      </c>
      <c r="N128" s="47">
        <v>726</v>
      </c>
    </row>
    <row r="129" spans="1:16" ht="75" x14ac:dyDescent="0.25">
      <c r="A129" s="1" t="str">
        <f t="shared" si="5"/>
        <v>188</v>
      </c>
      <c r="B129" s="1" t="str">
        <f t="shared" si="6"/>
        <v>1 08</v>
      </c>
      <c r="C129" s="1" t="str">
        <f t="shared" si="7"/>
        <v>188 1 08</v>
      </c>
      <c r="F129" s="16" t="s">
        <v>238</v>
      </c>
      <c r="G129" s="100" t="s">
        <v>81</v>
      </c>
      <c r="H129" s="67" t="s">
        <v>75</v>
      </c>
      <c r="I129" s="17">
        <v>484</v>
      </c>
      <c r="J129" s="18">
        <v>377.82499999999999</v>
      </c>
      <c r="K129" s="18">
        <v>484</v>
      </c>
      <c r="L129" s="47">
        <v>345</v>
      </c>
      <c r="M129" s="47">
        <v>345</v>
      </c>
      <c r="N129" s="47">
        <v>345</v>
      </c>
    </row>
    <row r="130" spans="1:16" ht="112.5" x14ac:dyDescent="0.25">
      <c r="A130" s="1" t="str">
        <f t="shared" si="5"/>
        <v>188</v>
      </c>
      <c r="B130" s="1" t="str">
        <f t="shared" si="6"/>
        <v>1 08</v>
      </c>
      <c r="C130" s="1" t="str">
        <f t="shared" si="7"/>
        <v>188 1 08</v>
      </c>
      <c r="F130" s="16" t="s">
        <v>266</v>
      </c>
      <c r="G130" s="100" t="s">
        <v>267</v>
      </c>
      <c r="H130" s="67" t="s">
        <v>75</v>
      </c>
      <c r="I130" s="17">
        <v>28</v>
      </c>
      <c r="J130" s="18">
        <v>118.72</v>
      </c>
      <c r="K130" s="18">
        <v>130</v>
      </c>
      <c r="L130" s="47">
        <v>200</v>
      </c>
      <c r="M130" s="47">
        <v>200</v>
      </c>
      <c r="N130" s="47">
        <v>200</v>
      </c>
    </row>
    <row r="131" spans="1:16" ht="112.5" x14ac:dyDescent="0.25">
      <c r="A131" s="1" t="str">
        <f t="shared" si="5"/>
        <v>188</v>
      </c>
      <c r="B131" s="1" t="str">
        <f t="shared" si="6"/>
        <v>1 16</v>
      </c>
      <c r="C131" s="1" t="str">
        <f t="shared" si="7"/>
        <v>188 1 16</v>
      </c>
      <c r="F131" s="16" t="s">
        <v>386</v>
      </c>
      <c r="G131" s="140" t="s">
        <v>387</v>
      </c>
      <c r="H131" s="134" t="s">
        <v>75</v>
      </c>
      <c r="I131" s="135">
        <v>127569</v>
      </c>
      <c r="J131" s="136">
        <v>36356.032650000001</v>
      </c>
      <c r="K131" s="145">
        <v>100000</v>
      </c>
      <c r="L131" s="137">
        <v>120771</v>
      </c>
      <c r="M131" s="137">
        <v>120771</v>
      </c>
      <c r="N131" s="137">
        <v>120771</v>
      </c>
      <c r="P131" s="40"/>
    </row>
    <row r="132" spans="1:16" ht="112.5" x14ac:dyDescent="0.25">
      <c r="F132" s="16" t="s">
        <v>757</v>
      </c>
      <c r="G132" s="140" t="s">
        <v>758</v>
      </c>
      <c r="H132" s="134" t="s">
        <v>75</v>
      </c>
      <c r="I132" s="135"/>
      <c r="J132" s="136">
        <v>3189.0258699999999</v>
      </c>
      <c r="K132" s="136">
        <v>3979</v>
      </c>
      <c r="L132" s="137">
        <v>1950</v>
      </c>
      <c r="M132" s="137">
        <v>1950</v>
      </c>
      <c r="N132" s="137">
        <v>1950</v>
      </c>
    </row>
    <row r="133" spans="1:16" ht="131.25" x14ac:dyDescent="0.25">
      <c r="F133" s="16" t="s">
        <v>759</v>
      </c>
      <c r="G133" s="140" t="s">
        <v>736</v>
      </c>
      <c r="H133" s="134" t="s">
        <v>75</v>
      </c>
      <c r="I133" s="135"/>
      <c r="J133" s="136">
        <v>16.25</v>
      </c>
      <c r="K133" s="136">
        <v>21</v>
      </c>
      <c r="L133" s="137"/>
      <c r="M133" s="137"/>
      <c r="N133" s="137"/>
    </row>
    <row r="134" spans="1:16" ht="93.75" x14ac:dyDescent="0.25">
      <c r="F134" s="16" t="s">
        <v>760</v>
      </c>
      <c r="G134" s="140" t="s">
        <v>756</v>
      </c>
      <c r="H134" s="134" t="s">
        <v>75</v>
      </c>
      <c r="I134" s="135"/>
      <c r="J134" s="136">
        <v>35706.283380000001</v>
      </c>
      <c r="K134" s="136">
        <v>3798</v>
      </c>
      <c r="L134" s="137"/>
      <c r="M134" s="137"/>
      <c r="N134" s="137"/>
    </row>
    <row r="135" spans="1:16" ht="112.5" x14ac:dyDescent="0.25">
      <c r="A135" s="1" t="str">
        <f t="shared" si="5"/>
        <v>318</v>
      </c>
      <c r="B135" s="1" t="str">
        <f t="shared" si="6"/>
        <v>1 08</v>
      </c>
      <c r="C135" s="1" t="str">
        <f t="shared" si="7"/>
        <v>318 1 08</v>
      </c>
      <c r="F135" s="16" t="s">
        <v>239</v>
      </c>
      <c r="G135" s="100" t="s">
        <v>82</v>
      </c>
      <c r="H135" s="67" t="s">
        <v>83</v>
      </c>
      <c r="I135" s="17"/>
      <c r="J135" s="18">
        <v>1.6</v>
      </c>
      <c r="K135" s="18"/>
      <c r="L135" s="47"/>
      <c r="M135" s="47"/>
      <c r="N135" s="47"/>
    </row>
    <row r="136" spans="1:16" ht="112.5" x14ac:dyDescent="0.25">
      <c r="A136" s="1" t="str">
        <f t="shared" si="5"/>
        <v>318</v>
      </c>
      <c r="B136" s="1" t="str">
        <f t="shared" si="6"/>
        <v>1 08</v>
      </c>
      <c r="C136" s="1" t="str">
        <f t="shared" si="7"/>
        <v>318 1 08</v>
      </c>
      <c r="F136" s="16" t="s">
        <v>394</v>
      </c>
      <c r="G136" s="100" t="s">
        <v>395</v>
      </c>
      <c r="H136" s="67" t="s">
        <v>83</v>
      </c>
      <c r="I136" s="17">
        <v>60</v>
      </c>
      <c r="J136" s="18">
        <v>44</v>
      </c>
      <c r="K136" s="18">
        <v>61</v>
      </c>
      <c r="L136" s="47">
        <v>60</v>
      </c>
      <c r="M136" s="47">
        <v>60</v>
      </c>
      <c r="N136" s="47">
        <v>60</v>
      </c>
    </row>
    <row r="137" spans="1:16" ht="75" x14ac:dyDescent="0.25">
      <c r="A137" s="1" t="str">
        <f t="shared" si="5"/>
        <v>318</v>
      </c>
      <c r="B137" s="1" t="str">
        <f t="shared" si="6"/>
        <v>1 08</v>
      </c>
      <c r="C137" s="1" t="str">
        <f t="shared" si="7"/>
        <v>318 1 08</v>
      </c>
      <c r="F137" s="16" t="s">
        <v>240</v>
      </c>
      <c r="G137" s="100" t="s">
        <v>84</v>
      </c>
      <c r="H137" s="67" t="s">
        <v>83</v>
      </c>
      <c r="I137" s="17">
        <v>4</v>
      </c>
      <c r="J137" s="18"/>
      <c r="K137" s="18">
        <v>4</v>
      </c>
      <c r="L137" s="47">
        <v>4</v>
      </c>
      <c r="M137" s="47">
        <v>4</v>
      </c>
      <c r="N137" s="47">
        <v>4</v>
      </c>
      <c r="P137" s="41"/>
    </row>
    <row r="138" spans="1:16" ht="56.25" x14ac:dyDescent="0.25">
      <c r="A138" s="1" t="str">
        <f t="shared" si="5"/>
        <v>321</v>
      </c>
      <c r="B138" s="1" t="str">
        <f t="shared" si="6"/>
        <v>1 08</v>
      </c>
      <c r="C138" s="1" t="str">
        <f t="shared" si="7"/>
        <v>321 1 08</v>
      </c>
      <c r="F138" s="16" t="s">
        <v>241</v>
      </c>
      <c r="G138" s="100" t="s">
        <v>85</v>
      </c>
      <c r="H138" s="67" t="s">
        <v>86</v>
      </c>
      <c r="I138" s="17">
        <v>18095</v>
      </c>
      <c r="J138" s="18">
        <v>11843.880929999999</v>
      </c>
      <c r="K138" s="18">
        <v>12500</v>
      </c>
      <c r="L138" s="47">
        <v>19622</v>
      </c>
      <c r="M138" s="47">
        <v>19336</v>
      </c>
      <c r="N138" s="47">
        <v>20014</v>
      </c>
    </row>
    <row r="139" spans="1:16" s="40" customFormat="1" ht="37.5" x14ac:dyDescent="0.25">
      <c r="A139" s="1" t="str">
        <f t="shared" si="5"/>
        <v>321</v>
      </c>
      <c r="B139" s="1" t="str">
        <f t="shared" si="6"/>
        <v>1 13</v>
      </c>
      <c r="C139" s="1" t="str">
        <f t="shared" si="7"/>
        <v>321 1 13</v>
      </c>
      <c r="D139" s="1"/>
      <c r="E139" s="1"/>
      <c r="F139" s="16" t="s">
        <v>242</v>
      </c>
      <c r="G139" s="100" t="s">
        <v>401</v>
      </c>
      <c r="H139" s="67" t="s">
        <v>86</v>
      </c>
      <c r="I139" s="17">
        <v>179</v>
      </c>
      <c r="J139" s="18">
        <v>66.040000000000006</v>
      </c>
      <c r="K139" s="18">
        <v>75</v>
      </c>
      <c r="L139" s="47">
        <v>72</v>
      </c>
      <c r="M139" s="47">
        <v>74</v>
      </c>
      <c r="N139" s="47">
        <v>76</v>
      </c>
      <c r="P139" s="1"/>
    </row>
    <row r="140" spans="1:16" ht="131.25" x14ac:dyDescent="0.25">
      <c r="F140" s="16" t="s">
        <v>761</v>
      </c>
      <c r="G140" s="140" t="s">
        <v>736</v>
      </c>
      <c r="H140" s="134" t="s">
        <v>87</v>
      </c>
      <c r="I140" s="135"/>
      <c r="J140" s="136">
        <v>23</v>
      </c>
      <c r="K140" s="136">
        <v>23</v>
      </c>
      <c r="L140" s="137"/>
      <c r="M140" s="137"/>
      <c r="N140" s="137"/>
    </row>
    <row r="141" spans="1:16" ht="131.25" x14ac:dyDescent="0.25">
      <c r="F141" s="16" t="s">
        <v>762</v>
      </c>
      <c r="G141" s="140" t="s">
        <v>736</v>
      </c>
      <c r="H141" s="134" t="s">
        <v>370</v>
      </c>
      <c r="I141" s="135"/>
      <c r="J141" s="136">
        <v>3</v>
      </c>
      <c r="K141" s="136">
        <v>3</v>
      </c>
      <c r="L141" s="137"/>
      <c r="M141" s="137"/>
      <c r="N141" s="137"/>
      <c r="P141" s="41"/>
    </row>
    <row r="142" spans="1:16" ht="112.5" x14ac:dyDescent="0.25">
      <c r="F142" s="16" t="s">
        <v>763</v>
      </c>
      <c r="G142" s="140" t="s">
        <v>721</v>
      </c>
      <c r="H142" s="134" t="s">
        <v>370</v>
      </c>
      <c r="I142" s="135"/>
      <c r="J142" s="136">
        <v>1.5</v>
      </c>
      <c r="K142" s="136">
        <v>2</v>
      </c>
      <c r="L142" s="137"/>
      <c r="M142" s="137"/>
      <c r="N142" s="137"/>
    </row>
    <row r="143" spans="1:16" ht="112.5" x14ac:dyDescent="0.25">
      <c r="A143" s="1" t="str">
        <f t="shared" ref="A143:A209" si="8">LEFT(C143,3)</f>
        <v>829</v>
      </c>
      <c r="B143" s="1" t="str">
        <f t="shared" ref="B143:B209" si="9">RIGHT(C143,4)</f>
        <v>1 16</v>
      </c>
      <c r="C143" s="1" t="str">
        <f t="shared" ref="C143:C206" si="10">LEFT(F143,8)</f>
        <v>829 1 16</v>
      </c>
      <c r="F143" s="16" t="s">
        <v>371</v>
      </c>
      <c r="G143" s="133" t="s">
        <v>372</v>
      </c>
      <c r="H143" s="134" t="s">
        <v>90</v>
      </c>
      <c r="I143" s="135">
        <v>150</v>
      </c>
      <c r="J143" s="136">
        <v>61.667659999999998</v>
      </c>
      <c r="K143" s="136">
        <v>120</v>
      </c>
      <c r="L143" s="137">
        <v>100</v>
      </c>
      <c r="M143" s="137">
        <v>100</v>
      </c>
      <c r="N143" s="137">
        <v>100</v>
      </c>
    </row>
    <row r="144" spans="1:16" ht="131.25" x14ac:dyDescent="0.25">
      <c r="F144" s="16" t="s">
        <v>764</v>
      </c>
      <c r="G144" s="133" t="s">
        <v>736</v>
      </c>
      <c r="H144" s="134" t="s">
        <v>90</v>
      </c>
      <c r="I144" s="135"/>
      <c r="J144" s="136">
        <v>29.750150000000001</v>
      </c>
      <c r="K144" s="136">
        <v>30</v>
      </c>
      <c r="L144" s="137"/>
      <c r="M144" s="137"/>
      <c r="N144" s="137"/>
    </row>
    <row r="145" spans="1:16" s="41" customFormat="1" ht="56.25" x14ac:dyDescent="0.25">
      <c r="A145" s="1" t="str">
        <f t="shared" si="8"/>
        <v>862</v>
      </c>
      <c r="B145" s="1" t="str">
        <f t="shared" si="9"/>
        <v>1 08</v>
      </c>
      <c r="C145" s="1" t="str">
        <f t="shared" si="10"/>
        <v>862 1 08</v>
      </c>
      <c r="D145" s="1"/>
      <c r="E145" s="1"/>
      <c r="F145" s="16" t="s">
        <v>243</v>
      </c>
      <c r="G145" s="101" t="s">
        <v>93</v>
      </c>
      <c r="H145" s="67" t="s">
        <v>92</v>
      </c>
      <c r="I145" s="17">
        <v>4680</v>
      </c>
      <c r="J145" s="18">
        <v>1460</v>
      </c>
      <c r="K145" s="18">
        <v>1600</v>
      </c>
      <c r="L145" s="47">
        <v>3770</v>
      </c>
      <c r="M145" s="47">
        <v>3770</v>
      </c>
      <c r="N145" s="47">
        <v>4745</v>
      </c>
      <c r="P145" s="40"/>
    </row>
    <row r="146" spans="1:16" ht="75" x14ac:dyDescent="0.25">
      <c r="A146" s="1" t="str">
        <f t="shared" si="8"/>
        <v>862</v>
      </c>
      <c r="B146" s="1" t="str">
        <f t="shared" si="9"/>
        <v>1 16</v>
      </c>
      <c r="C146" s="1" t="str">
        <f t="shared" si="10"/>
        <v>862 1 16</v>
      </c>
      <c r="F146" s="16" t="s">
        <v>373</v>
      </c>
      <c r="G146" s="133" t="s">
        <v>369</v>
      </c>
      <c r="H146" s="134" t="s">
        <v>92</v>
      </c>
      <c r="I146" s="135"/>
      <c r="J146" s="136">
        <v>213</v>
      </c>
      <c r="K146" s="136">
        <v>307</v>
      </c>
      <c r="L146" s="137"/>
      <c r="M146" s="137"/>
      <c r="N146" s="137"/>
      <c r="P146" s="40"/>
    </row>
    <row r="147" spans="1:16" ht="131.25" x14ac:dyDescent="0.25">
      <c r="A147" s="1" t="str">
        <f t="shared" si="8"/>
        <v>862</v>
      </c>
      <c r="B147" s="1" t="str">
        <f t="shared" si="9"/>
        <v>1 16</v>
      </c>
      <c r="C147" s="1" t="str">
        <f t="shared" si="10"/>
        <v>862 1 16</v>
      </c>
      <c r="F147" s="16" t="s">
        <v>765</v>
      </c>
      <c r="G147" s="133" t="s">
        <v>736</v>
      </c>
      <c r="H147" s="134" t="s">
        <v>92</v>
      </c>
      <c r="I147" s="135"/>
      <c r="J147" s="136">
        <v>278</v>
      </c>
      <c r="K147" s="136">
        <v>278</v>
      </c>
      <c r="L147" s="137"/>
      <c r="M147" s="137"/>
      <c r="N147" s="137"/>
      <c r="P147" s="40"/>
    </row>
    <row r="148" spans="1:16" ht="56.25" x14ac:dyDescent="0.25">
      <c r="F148" s="16" t="s">
        <v>766</v>
      </c>
      <c r="G148" s="101" t="s">
        <v>630</v>
      </c>
      <c r="H148" s="67" t="s">
        <v>92</v>
      </c>
      <c r="I148" s="17"/>
      <c r="J148" s="18">
        <v>20</v>
      </c>
      <c r="K148" s="18"/>
      <c r="L148" s="47"/>
      <c r="M148" s="47"/>
      <c r="N148" s="47"/>
      <c r="P148" s="40"/>
    </row>
    <row r="149" spans="1:16" s="41" customFormat="1" ht="56.25" x14ac:dyDescent="0.25">
      <c r="A149" s="1" t="str">
        <f t="shared" si="8"/>
        <v>863</v>
      </c>
      <c r="B149" s="1" t="str">
        <f t="shared" si="9"/>
        <v>1 08</v>
      </c>
      <c r="C149" s="1" t="str">
        <f t="shared" si="10"/>
        <v>863 1 08</v>
      </c>
      <c r="D149" s="1"/>
      <c r="E149" s="1"/>
      <c r="F149" s="16" t="s">
        <v>244</v>
      </c>
      <c r="G149" s="100" t="s">
        <v>98</v>
      </c>
      <c r="H149" s="67" t="s">
        <v>99</v>
      </c>
      <c r="I149" s="17">
        <v>134</v>
      </c>
      <c r="J149" s="18">
        <v>120</v>
      </c>
      <c r="K149" s="18">
        <v>135</v>
      </c>
      <c r="L149" s="47">
        <v>90</v>
      </c>
      <c r="M149" s="47">
        <v>90</v>
      </c>
      <c r="N149" s="47">
        <v>120</v>
      </c>
      <c r="P149" s="40"/>
    </row>
    <row r="150" spans="1:16" ht="75" x14ac:dyDescent="0.25">
      <c r="A150" s="1" t="str">
        <f t="shared" si="8"/>
        <v>863</v>
      </c>
      <c r="B150" s="1" t="str">
        <f t="shared" si="9"/>
        <v>1 16</v>
      </c>
      <c r="C150" s="1" t="str">
        <f t="shared" si="10"/>
        <v>863 1 16</v>
      </c>
      <c r="F150" s="16" t="s">
        <v>374</v>
      </c>
      <c r="G150" s="140" t="s">
        <v>369</v>
      </c>
      <c r="H150" s="134" t="s">
        <v>99</v>
      </c>
      <c r="I150" s="135">
        <v>1484</v>
      </c>
      <c r="J150" s="136">
        <v>393.38810000000001</v>
      </c>
      <c r="K150" s="136">
        <v>1000</v>
      </c>
      <c r="L150" s="137">
        <v>1380</v>
      </c>
      <c r="M150" s="137">
        <v>1400</v>
      </c>
      <c r="N150" s="137">
        <v>1410</v>
      </c>
      <c r="P150" s="40"/>
    </row>
    <row r="151" spans="1:16" ht="75" x14ac:dyDescent="0.25">
      <c r="F151" s="16" t="s">
        <v>767</v>
      </c>
      <c r="G151" s="140" t="s">
        <v>369</v>
      </c>
      <c r="H151" s="134" t="s">
        <v>768</v>
      </c>
      <c r="I151" s="135"/>
      <c r="J151" s="136">
        <v>10.204230000000001</v>
      </c>
      <c r="K151" s="136">
        <v>7</v>
      </c>
      <c r="L151" s="137">
        <v>0</v>
      </c>
      <c r="M151" s="137">
        <v>0</v>
      </c>
      <c r="N151" s="137">
        <v>0</v>
      </c>
    </row>
    <row r="152" spans="1:16" ht="37.5" x14ac:dyDescent="0.25">
      <c r="F152" s="16" t="s">
        <v>769</v>
      </c>
      <c r="G152" s="100" t="s">
        <v>630</v>
      </c>
      <c r="H152" s="67" t="s">
        <v>768</v>
      </c>
      <c r="I152" s="17"/>
      <c r="J152" s="18">
        <v>1</v>
      </c>
      <c r="K152" s="18"/>
      <c r="L152" s="47"/>
      <c r="M152" s="47"/>
      <c r="N152" s="47"/>
    </row>
    <row r="153" spans="1:16" s="40" customFormat="1" ht="37.5" x14ac:dyDescent="0.25">
      <c r="A153" s="1" t="str">
        <f t="shared" si="8"/>
        <v>902</v>
      </c>
      <c r="B153" s="1" t="str">
        <f t="shared" si="9"/>
        <v>1 13</v>
      </c>
      <c r="C153" s="1" t="str">
        <f t="shared" si="10"/>
        <v>902 1 13</v>
      </c>
      <c r="D153" s="1"/>
      <c r="E153" s="1"/>
      <c r="F153" s="16" t="s">
        <v>245</v>
      </c>
      <c r="G153" s="101" t="s">
        <v>88</v>
      </c>
      <c r="H153" s="67" t="s">
        <v>100</v>
      </c>
      <c r="I153" s="17">
        <v>682</v>
      </c>
      <c r="J153" s="18">
        <v>432.23464000000001</v>
      </c>
      <c r="K153" s="18">
        <v>667</v>
      </c>
      <c r="L153" s="47">
        <v>682</v>
      </c>
      <c r="M153" s="47">
        <v>682</v>
      </c>
      <c r="N153" s="47">
        <v>682</v>
      </c>
      <c r="P153" s="41"/>
    </row>
    <row r="154" spans="1:16" s="40" customFormat="1" ht="56.25" x14ac:dyDescent="0.25">
      <c r="A154" s="1"/>
      <c r="B154" s="1"/>
      <c r="C154" s="1"/>
      <c r="D154" s="1"/>
      <c r="E154" s="1"/>
      <c r="F154" s="16" t="s">
        <v>770</v>
      </c>
      <c r="G154" s="101" t="s">
        <v>613</v>
      </c>
      <c r="H154" s="67" t="s">
        <v>771</v>
      </c>
      <c r="I154" s="17">
        <v>11662</v>
      </c>
      <c r="J154" s="18">
        <v>11662</v>
      </c>
      <c r="K154" s="18">
        <v>11662</v>
      </c>
      <c r="L154" s="47"/>
      <c r="M154" s="47"/>
      <c r="N154" s="47"/>
    </row>
    <row r="155" spans="1:16" s="40" customFormat="1" ht="112.5" x14ac:dyDescent="0.25">
      <c r="A155" s="1"/>
      <c r="B155" s="1"/>
      <c r="C155" s="1"/>
      <c r="D155" s="1"/>
      <c r="E155" s="1"/>
      <c r="F155" s="16" t="s">
        <v>772</v>
      </c>
      <c r="G155" s="101" t="s">
        <v>118</v>
      </c>
      <c r="H155" s="67" t="s">
        <v>101</v>
      </c>
      <c r="I155" s="17"/>
      <c r="J155" s="18">
        <v>32.131999999999998</v>
      </c>
      <c r="K155" s="18">
        <v>32</v>
      </c>
      <c r="L155" s="47"/>
      <c r="M155" s="47"/>
      <c r="N155" s="47"/>
      <c r="P155" s="1"/>
    </row>
    <row r="156" spans="1:16" s="40" customFormat="1" ht="112.5" x14ac:dyDescent="0.25">
      <c r="A156" s="1"/>
      <c r="B156" s="1"/>
      <c r="C156" s="1"/>
      <c r="D156" s="1"/>
      <c r="E156" s="1"/>
      <c r="F156" s="16" t="s">
        <v>773</v>
      </c>
      <c r="G156" s="133" t="s">
        <v>624</v>
      </c>
      <c r="H156" s="134" t="s">
        <v>101</v>
      </c>
      <c r="I156" s="135">
        <v>75</v>
      </c>
      <c r="J156" s="136"/>
      <c r="K156" s="136"/>
      <c r="L156" s="137"/>
      <c r="M156" s="137"/>
      <c r="N156" s="137"/>
      <c r="P156" s="41"/>
    </row>
    <row r="157" spans="1:16" s="40" customFormat="1" ht="206.25" x14ac:dyDescent="0.25">
      <c r="A157" s="1"/>
      <c r="B157" s="1"/>
      <c r="C157" s="1"/>
      <c r="D157" s="1"/>
      <c r="E157" s="1"/>
      <c r="F157" s="16" t="s">
        <v>774</v>
      </c>
      <c r="G157" s="133" t="s">
        <v>775</v>
      </c>
      <c r="H157" s="134" t="s">
        <v>101</v>
      </c>
      <c r="I157" s="135"/>
      <c r="J157" s="136">
        <v>10</v>
      </c>
      <c r="K157" s="136">
        <v>45</v>
      </c>
      <c r="L157" s="137"/>
      <c r="M157" s="137"/>
      <c r="N157" s="137"/>
      <c r="P157" s="1"/>
    </row>
    <row r="158" spans="1:16" s="40" customFormat="1" ht="75" x14ac:dyDescent="0.25">
      <c r="A158" s="1"/>
      <c r="B158" s="1"/>
      <c r="C158" s="1"/>
      <c r="D158" s="1"/>
      <c r="E158" s="1"/>
      <c r="F158" s="16" t="s">
        <v>776</v>
      </c>
      <c r="G158" s="133" t="s">
        <v>629</v>
      </c>
      <c r="H158" s="134" t="s">
        <v>101</v>
      </c>
      <c r="I158" s="135"/>
      <c r="J158" s="136">
        <v>30.44774</v>
      </c>
      <c r="K158" s="136">
        <v>30</v>
      </c>
      <c r="L158" s="137">
        <v>20</v>
      </c>
      <c r="M158" s="137">
        <v>16</v>
      </c>
      <c r="N158" s="137">
        <v>8</v>
      </c>
      <c r="P158" s="1"/>
    </row>
    <row r="159" spans="1:16" ht="93.75" x14ac:dyDescent="0.25">
      <c r="A159" s="1" t="str">
        <f t="shared" si="8"/>
        <v>906</v>
      </c>
      <c r="B159" s="1" t="str">
        <f t="shared" si="9"/>
        <v>1 16</v>
      </c>
      <c r="C159" s="1" t="str">
        <f t="shared" si="10"/>
        <v>906 1 16</v>
      </c>
      <c r="F159" s="16" t="s">
        <v>777</v>
      </c>
      <c r="G159" s="133" t="s">
        <v>778</v>
      </c>
      <c r="H159" s="134" t="s">
        <v>101</v>
      </c>
      <c r="I159" s="135"/>
      <c r="J159" s="136"/>
      <c r="K159" s="136"/>
      <c r="L159" s="137">
        <v>20</v>
      </c>
      <c r="M159" s="137">
        <v>16</v>
      </c>
      <c r="N159" s="137">
        <v>8</v>
      </c>
    </row>
    <row r="160" spans="1:16" x14ac:dyDescent="0.25">
      <c r="A160" s="1" t="str">
        <f t="shared" si="8"/>
        <v>906</v>
      </c>
      <c r="B160" s="1" t="str">
        <f t="shared" si="9"/>
        <v>1 17</v>
      </c>
      <c r="C160" s="1" t="str">
        <f t="shared" si="10"/>
        <v>906 1 17</v>
      </c>
      <c r="F160" s="16" t="s">
        <v>246</v>
      </c>
      <c r="G160" s="101" t="s">
        <v>102</v>
      </c>
      <c r="H160" s="67" t="s">
        <v>101</v>
      </c>
      <c r="I160" s="17"/>
      <c r="J160" s="18"/>
      <c r="K160" s="18"/>
      <c r="L160" s="47"/>
      <c r="M160" s="47"/>
      <c r="N160" s="47"/>
    </row>
    <row r="161" spans="1:16" s="41" customFormat="1" ht="93.75" x14ac:dyDescent="0.25">
      <c r="A161" s="1" t="str">
        <f t="shared" si="8"/>
        <v>911</v>
      </c>
      <c r="B161" s="1" t="str">
        <f t="shared" si="9"/>
        <v>1 08</v>
      </c>
      <c r="C161" s="1" t="str">
        <f t="shared" si="10"/>
        <v>911 1 08</v>
      </c>
      <c r="D161" s="1"/>
      <c r="E161" s="1"/>
      <c r="F161" s="16" t="s">
        <v>247</v>
      </c>
      <c r="G161" s="101" t="s">
        <v>103</v>
      </c>
      <c r="H161" s="67" t="s">
        <v>104</v>
      </c>
      <c r="I161" s="17">
        <v>320</v>
      </c>
      <c r="J161" s="18">
        <v>8</v>
      </c>
      <c r="K161" s="18">
        <v>16</v>
      </c>
      <c r="L161" s="47">
        <v>320</v>
      </c>
      <c r="M161" s="47">
        <v>320</v>
      </c>
      <c r="N161" s="47">
        <v>353</v>
      </c>
      <c r="P161" s="1"/>
    </row>
    <row r="162" spans="1:16" s="40" customFormat="1" ht="37.5" x14ac:dyDescent="0.25">
      <c r="A162" s="1" t="str">
        <f t="shared" si="8"/>
        <v>911</v>
      </c>
      <c r="B162" s="1" t="str">
        <f t="shared" si="9"/>
        <v>1 13</v>
      </c>
      <c r="C162" s="1" t="str">
        <f t="shared" si="10"/>
        <v>911 1 13</v>
      </c>
      <c r="D162" s="1"/>
      <c r="E162" s="1"/>
      <c r="F162" s="16" t="s">
        <v>248</v>
      </c>
      <c r="G162" s="101" t="s">
        <v>88</v>
      </c>
      <c r="H162" s="67" t="s">
        <v>104</v>
      </c>
      <c r="I162" s="17">
        <v>289</v>
      </c>
      <c r="J162" s="18">
        <v>175.77152000000001</v>
      </c>
      <c r="K162" s="18">
        <v>218</v>
      </c>
      <c r="L162" s="47">
        <v>289</v>
      </c>
      <c r="M162" s="47">
        <v>304</v>
      </c>
      <c r="N162" s="47">
        <v>320</v>
      </c>
      <c r="P162" s="1"/>
    </row>
    <row r="163" spans="1:16" ht="75" x14ac:dyDescent="0.25">
      <c r="A163" s="1" t="str">
        <f t="shared" si="8"/>
        <v>911</v>
      </c>
      <c r="B163" s="1" t="str">
        <f t="shared" si="9"/>
        <v>1 16</v>
      </c>
      <c r="C163" s="1" t="str">
        <f t="shared" si="10"/>
        <v>911 1 16</v>
      </c>
      <c r="F163" s="16" t="s">
        <v>376</v>
      </c>
      <c r="G163" s="133" t="s">
        <v>377</v>
      </c>
      <c r="H163" s="134" t="s">
        <v>104</v>
      </c>
      <c r="I163" s="135">
        <v>1065</v>
      </c>
      <c r="J163" s="136"/>
      <c r="K163" s="136"/>
      <c r="L163" s="137">
        <v>1065</v>
      </c>
      <c r="M163" s="137">
        <v>1119</v>
      </c>
      <c r="N163" s="137">
        <v>1175</v>
      </c>
      <c r="P163" s="40"/>
    </row>
    <row r="164" spans="1:16" s="41" customFormat="1" ht="56.25" x14ac:dyDescent="0.25">
      <c r="A164" s="1" t="str">
        <f t="shared" si="8"/>
        <v>912</v>
      </c>
      <c r="B164" s="1" t="str">
        <f t="shared" si="9"/>
        <v>1 08</v>
      </c>
      <c r="C164" s="1" t="str">
        <f t="shared" si="10"/>
        <v>912 1 08</v>
      </c>
      <c r="D164" s="1"/>
      <c r="E164" s="1"/>
      <c r="F164" s="16" t="s">
        <v>249</v>
      </c>
      <c r="G164" s="101" t="s">
        <v>93</v>
      </c>
      <c r="H164" s="67" t="s">
        <v>105</v>
      </c>
      <c r="I164" s="17">
        <v>144</v>
      </c>
      <c r="J164" s="18">
        <v>121.5</v>
      </c>
      <c r="K164" s="18">
        <v>125</v>
      </c>
      <c r="L164" s="47">
        <v>150</v>
      </c>
      <c r="M164" s="47">
        <v>150</v>
      </c>
      <c r="N164" s="47">
        <v>175</v>
      </c>
      <c r="P164" s="40"/>
    </row>
    <row r="165" spans="1:16" ht="56.25" x14ac:dyDescent="0.25">
      <c r="A165" s="1" t="str">
        <f t="shared" si="8"/>
        <v>912</v>
      </c>
      <c r="B165" s="1" t="str">
        <f t="shared" si="9"/>
        <v>1 12</v>
      </c>
      <c r="C165" s="1" t="str">
        <f t="shared" si="10"/>
        <v>912 1 12</v>
      </c>
      <c r="F165" s="16" t="s">
        <v>250</v>
      </c>
      <c r="G165" s="101" t="s">
        <v>106</v>
      </c>
      <c r="H165" s="67" t="s">
        <v>105</v>
      </c>
      <c r="I165" s="17">
        <v>1000</v>
      </c>
      <c r="J165" s="18">
        <v>966.74300000000005</v>
      </c>
      <c r="K165" s="18">
        <v>1100</v>
      </c>
      <c r="L165" s="47">
        <v>1000</v>
      </c>
      <c r="M165" s="47">
        <v>1000</v>
      </c>
      <c r="N165" s="47">
        <v>1000</v>
      </c>
      <c r="P165" s="40"/>
    </row>
    <row r="166" spans="1:16" ht="56.25" x14ac:dyDescent="0.25">
      <c r="A166" s="1" t="str">
        <f t="shared" si="8"/>
        <v>912</v>
      </c>
      <c r="B166" s="1" t="str">
        <f t="shared" si="9"/>
        <v>1 12</v>
      </c>
      <c r="C166" s="1" t="str">
        <f t="shared" si="10"/>
        <v>912 1 12</v>
      </c>
      <c r="F166" s="16" t="s">
        <v>251</v>
      </c>
      <c r="G166" s="101" t="s">
        <v>107</v>
      </c>
      <c r="H166" s="67" t="s">
        <v>105</v>
      </c>
      <c r="I166" s="17">
        <v>300</v>
      </c>
      <c r="J166" s="18">
        <v>225</v>
      </c>
      <c r="K166" s="18">
        <v>300</v>
      </c>
      <c r="L166" s="18">
        <v>300</v>
      </c>
      <c r="M166" s="18">
        <v>300</v>
      </c>
      <c r="N166" s="18">
        <v>300</v>
      </c>
      <c r="P166" s="40"/>
    </row>
    <row r="167" spans="1:16" ht="37.5" x14ac:dyDescent="0.25">
      <c r="A167" s="1" t="str">
        <f t="shared" si="8"/>
        <v>912</v>
      </c>
      <c r="B167" s="1" t="str">
        <f t="shared" si="9"/>
        <v>1 12</v>
      </c>
      <c r="C167" s="1" t="str">
        <f t="shared" si="10"/>
        <v>912 1 12</v>
      </c>
      <c r="F167" s="16" t="s">
        <v>252</v>
      </c>
      <c r="G167" s="101" t="s">
        <v>108</v>
      </c>
      <c r="H167" s="67" t="s">
        <v>105</v>
      </c>
      <c r="I167" s="17">
        <v>26</v>
      </c>
      <c r="J167" s="18"/>
      <c r="K167" s="18"/>
      <c r="L167" s="47">
        <v>26</v>
      </c>
      <c r="M167" s="47">
        <v>91</v>
      </c>
      <c r="N167" s="47">
        <v>159</v>
      </c>
    </row>
    <row r="168" spans="1:16" ht="56.25" x14ac:dyDescent="0.25">
      <c r="A168" s="1" t="str">
        <f t="shared" si="8"/>
        <v>912</v>
      </c>
      <c r="B168" s="1" t="str">
        <f t="shared" si="9"/>
        <v>1 12</v>
      </c>
      <c r="C168" s="1" t="str">
        <f t="shared" si="10"/>
        <v>912 1 12</v>
      </c>
      <c r="F168" s="16" t="s">
        <v>337</v>
      </c>
      <c r="G168" s="101" t="s">
        <v>341</v>
      </c>
      <c r="H168" s="67" t="s">
        <v>105</v>
      </c>
      <c r="I168" s="17">
        <v>3461</v>
      </c>
      <c r="J168" s="18">
        <v>391.99804999999998</v>
      </c>
      <c r="K168" s="18">
        <v>400</v>
      </c>
      <c r="L168" s="47">
        <v>400</v>
      </c>
      <c r="M168" s="47">
        <v>400</v>
      </c>
      <c r="N168" s="47">
        <v>400</v>
      </c>
    </row>
    <row r="169" spans="1:16" ht="37.5" x14ac:dyDescent="0.25">
      <c r="A169" s="1" t="str">
        <f t="shared" si="8"/>
        <v>912</v>
      </c>
      <c r="B169" s="1" t="str">
        <f t="shared" si="9"/>
        <v>1 12</v>
      </c>
      <c r="C169" s="1" t="str">
        <f t="shared" si="10"/>
        <v>912 1 12</v>
      </c>
      <c r="F169" s="16" t="s">
        <v>338</v>
      </c>
      <c r="G169" s="101" t="s">
        <v>342</v>
      </c>
      <c r="H169" s="67" t="s">
        <v>105</v>
      </c>
      <c r="I169" s="17"/>
      <c r="J169" s="18">
        <v>1178.4546800000001</v>
      </c>
      <c r="K169" s="18">
        <v>1180</v>
      </c>
      <c r="L169" s="47"/>
      <c r="M169" s="47"/>
      <c r="N169" s="47"/>
    </row>
    <row r="170" spans="1:16" ht="56.25" x14ac:dyDescent="0.25">
      <c r="A170" s="1" t="str">
        <f t="shared" si="8"/>
        <v>912</v>
      </c>
      <c r="B170" s="1" t="str">
        <f t="shared" si="9"/>
        <v>1 12</v>
      </c>
      <c r="C170" s="1" t="str">
        <f t="shared" si="10"/>
        <v>912 1 12</v>
      </c>
      <c r="F170" s="16" t="s">
        <v>339</v>
      </c>
      <c r="G170" s="101" t="s">
        <v>343</v>
      </c>
      <c r="H170" s="67" t="s">
        <v>105</v>
      </c>
      <c r="I170" s="17"/>
      <c r="J170" s="18">
        <v>3550.5295299999998</v>
      </c>
      <c r="K170" s="18">
        <v>3698</v>
      </c>
      <c r="L170" s="47">
        <v>3200</v>
      </c>
      <c r="M170" s="47">
        <v>3225</v>
      </c>
      <c r="N170" s="47">
        <v>3265</v>
      </c>
    </row>
    <row r="171" spans="1:16" s="40" customFormat="1" ht="93.75" x14ac:dyDescent="0.25">
      <c r="A171" s="1" t="str">
        <f t="shared" si="8"/>
        <v>912</v>
      </c>
      <c r="B171" s="1" t="str">
        <f t="shared" si="9"/>
        <v>1 13</v>
      </c>
      <c r="C171" s="1" t="str">
        <f t="shared" si="10"/>
        <v>912 1 13</v>
      </c>
      <c r="D171" s="1"/>
      <c r="E171" s="1"/>
      <c r="F171" s="16" t="s">
        <v>340</v>
      </c>
      <c r="G171" s="101" t="s">
        <v>344</v>
      </c>
      <c r="H171" s="67" t="s">
        <v>105</v>
      </c>
      <c r="I171" s="17"/>
      <c r="J171" s="18">
        <v>15</v>
      </c>
      <c r="K171" s="18">
        <v>15</v>
      </c>
      <c r="L171" s="47"/>
      <c r="M171" s="47"/>
      <c r="N171" s="47"/>
      <c r="P171" s="1"/>
    </row>
    <row r="172" spans="1:16" s="40" customFormat="1" ht="37.5" x14ac:dyDescent="0.25">
      <c r="A172" s="1" t="str">
        <f t="shared" si="8"/>
        <v>912</v>
      </c>
      <c r="B172" s="1" t="str">
        <f t="shared" si="9"/>
        <v>1 13</v>
      </c>
      <c r="C172" s="1" t="str">
        <f t="shared" si="10"/>
        <v>912 1 13</v>
      </c>
      <c r="D172" s="1"/>
      <c r="E172" s="1"/>
      <c r="F172" s="16" t="s">
        <v>253</v>
      </c>
      <c r="G172" s="101" t="s">
        <v>88</v>
      </c>
      <c r="H172" s="67" t="s">
        <v>105</v>
      </c>
      <c r="I172" s="17">
        <v>193</v>
      </c>
      <c r="J172" s="18">
        <v>64.349999999999994</v>
      </c>
      <c r="K172" s="18">
        <v>129</v>
      </c>
      <c r="L172" s="47">
        <v>129</v>
      </c>
      <c r="M172" s="47">
        <v>129</v>
      </c>
      <c r="N172" s="47">
        <v>129</v>
      </c>
      <c r="P172" s="1"/>
    </row>
    <row r="173" spans="1:16" s="40" customFormat="1" ht="93.75" x14ac:dyDescent="0.25">
      <c r="A173" s="1"/>
      <c r="B173" s="1"/>
      <c r="C173" s="1"/>
      <c r="D173" s="1"/>
      <c r="E173" s="1"/>
      <c r="F173" s="16" t="s">
        <v>779</v>
      </c>
      <c r="G173" s="133" t="s">
        <v>616</v>
      </c>
      <c r="H173" s="134" t="s">
        <v>105</v>
      </c>
      <c r="I173" s="135"/>
      <c r="J173" s="136">
        <v>24.23404</v>
      </c>
      <c r="K173" s="136">
        <v>24</v>
      </c>
      <c r="L173" s="137"/>
      <c r="M173" s="137"/>
      <c r="N173" s="137"/>
    </row>
    <row r="174" spans="1:16" s="40" customFormat="1" ht="112.5" x14ac:dyDescent="0.25">
      <c r="A174" s="1"/>
      <c r="B174" s="1"/>
      <c r="C174" s="1"/>
      <c r="D174" s="1"/>
      <c r="E174" s="1"/>
      <c r="F174" s="16" t="s">
        <v>780</v>
      </c>
      <c r="G174" s="133" t="s">
        <v>618</v>
      </c>
      <c r="H174" s="134" t="s">
        <v>105</v>
      </c>
      <c r="I174" s="135"/>
      <c r="J174" s="136">
        <v>875.36679000000004</v>
      </c>
      <c r="K174" s="136">
        <v>1025</v>
      </c>
      <c r="L174" s="137"/>
      <c r="M174" s="137"/>
      <c r="N174" s="137"/>
      <c r="P174" s="1"/>
    </row>
    <row r="175" spans="1:16" ht="56.25" x14ac:dyDescent="0.25">
      <c r="A175" s="1" t="str">
        <f t="shared" si="8"/>
        <v>912</v>
      </c>
      <c r="B175" s="1" t="str">
        <f t="shared" si="9"/>
        <v>1 16</v>
      </c>
      <c r="C175" s="1" t="str">
        <f t="shared" si="10"/>
        <v>912 1 16</v>
      </c>
      <c r="F175" s="16" t="s">
        <v>254</v>
      </c>
      <c r="G175" s="133" t="s">
        <v>97</v>
      </c>
      <c r="H175" s="134" t="s">
        <v>105</v>
      </c>
      <c r="I175" s="135"/>
      <c r="J175" s="136"/>
      <c r="K175" s="136"/>
      <c r="L175" s="137"/>
      <c r="M175" s="137"/>
      <c r="N175" s="137"/>
      <c r="P175" s="41"/>
    </row>
    <row r="176" spans="1:16" ht="75" x14ac:dyDescent="0.25">
      <c r="A176" s="1" t="str">
        <f t="shared" si="8"/>
        <v>912</v>
      </c>
      <c r="B176" s="1" t="str">
        <f t="shared" si="9"/>
        <v>1 16</v>
      </c>
      <c r="C176" s="1" t="str">
        <f t="shared" si="10"/>
        <v>912 1 16</v>
      </c>
      <c r="F176" s="16" t="s">
        <v>378</v>
      </c>
      <c r="G176" s="133" t="s">
        <v>369</v>
      </c>
      <c r="H176" s="134" t="s">
        <v>105</v>
      </c>
      <c r="I176" s="135">
        <v>550</v>
      </c>
      <c r="J176" s="136">
        <v>1512.5084099999999</v>
      </c>
      <c r="K176" s="136">
        <v>1773</v>
      </c>
      <c r="L176" s="137">
        <v>769</v>
      </c>
      <c r="M176" s="137">
        <v>800</v>
      </c>
      <c r="N176" s="137">
        <v>825</v>
      </c>
      <c r="P176" s="41"/>
    </row>
    <row r="177" spans="1:16" ht="131.25" x14ac:dyDescent="0.25">
      <c r="F177" s="16" t="s">
        <v>781</v>
      </c>
      <c r="G177" s="133" t="s">
        <v>736</v>
      </c>
      <c r="H177" s="134" t="s">
        <v>105</v>
      </c>
      <c r="I177" s="135"/>
      <c r="J177" s="136">
        <v>350.52051</v>
      </c>
      <c r="K177" s="136">
        <v>351</v>
      </c>
      <c r="L177" s="137"/>
      <c r="M177" s="137"/>
      <c r="N177" s="137"/>
      <c r="P177" s="41"/>
    </row>
    <row r="178" spans="1:16" ht="75" x14ac:dyDescent="0.25">
      <c r="A178" s="1" t="str">
        <f t="shared" si="8"/>
        <v>914</v>
      </c>
      <c r="B178" s="1" t="str">
        <f t="shared" si="9"/>
        <v>1 16</v>
      </c>
      <c r="C178" s="1" t="str">
        <f t="shared" si="10"/>
        <v>914 1 16</v>
      </c>
      <c r="F178" s="16" t="s">
        <v>379</v>
      </c>
      <c r="G178" s="133" t="s">
        <v>369</v>
      </c>
      <c r="H178" s="134" t="s">
        <v>109</v>
      </c>
      <c r="I178" s="135">
        <v>275</v>
      </c>
      <c r="J178" s="136">
        <v>7.3142300000000002</v>
      </c>
      <c r="K178" s="136">
        <v>7</v>
      </c>
      <c r="L178" s="137">
        <v>42</v>
      </c>
      <c r="M178" s="137">
        <v>54</v>
      </c>
      <c r="N178" s="137">
        <v>56</v>
      </c>
    </row>
    <row r="179" spans="1:16" ht="131.25" x14ac:dyDescent="0.25">
      <c r="A179" s="1" t="str">
        <f t="shared" si="8"/>
        <v>914</v>
      </c>
      <c r="B179" s="1" t="str">
        <f t="shared" si="9"/>
        <v>1 16</v>
      </c>
      <c r="C179" s="1" t="str">
        <f t="shared" si="10"/>
        <v>914 1 16</v>
      </c>
      <c r="F179" s="16" t="s">
        <v>782</v>
      </c>
      <c r="G179" s="133" t="s">
        <v>736</v>
      </c>
      <c r="H179" s="134" t="s">
        <v>109</v>
      </c>
      <c r="I179" s="135"/>
      <c r="J179" s="136">
        <v>50.01831</v>
      </c>
      <c r="K179" s="136">
        <v>50</v>
      </c>
      <c r="L179" s="137"/>
      <c r="M179" s="137"/>
      <c r="N179" s="137"/>
    </row>
    <row r="180" spans="1:16" ht="37.5" x14ac:dyDescent="0.25">
      <c r="A180" s="1" t="str">
        <f t="shared" si="8"/>
        <v>914</v>
      </c>
      <c r="B180" s="1" t="str">
        <f t="shared" si="9"/>
        <v>1 17</v>
      </c>
      <c r="C180" s="1" t="str">
        <f t="shared" si="10"/>
        <v>914 1 17</v>
      </c>
      <c r="F180" s="16" t="s">
        <v>783</v>
      </c>
      <c r="G180" s="101" t="s">
        <v>630</v>
      </c>
      <c r="H180" s="67" t="s">
        <v>109</v>
      </c>
      <c r="I180" s="17"/>
      <c r="J180" s="18">
        <v>-7.6688799999999997</v>
      </c>
      <c r="K180" s="18"/>
      <c r="L180" s="47"/>
      <c r="M180" s="47"/>
      <c r="N180" s="47"/>
    </row>
    <row r="181" spans="1:16" s="40" customFormat="1" ht="37.5" x14ac:dyDescent="0.25">
      <c r="A181" s="1" t="str">
        <f t="shared" si="8"/>
        <v>915</v>
      </c>
      <c r="B181" s="1" t="str">
        <f t="shared" si="9"/>
        <v>1 13</v>
      </c>
      <c r="C181" s="1" t="str">
        <f t="shared" si="10"/>
        <v>915 1 13</v>
      </c>
      <c r="D181" s="1"/>
      <c r="E181" s="1"/>
      <c r="F181" s="16" t="s">
        <v>784</v>
      </c>
      <c r="G181" s="101" t="s">
        <v>88</v>
      </c>
      <c r="H181" s="67" t="s">
        <v>402</v>
      </c>
      <c r="I181" s="17"/>
      <c r="J181" s="18">
        <v>47.645620000000001</v>
      </c>
      <c r="K181" s="18">
        <v>48</v>
      </c>
      <c r="L181" s="47"/>
      <c r="M181" s="47"/>
      <c r="N181" s="47"/>
      <c r="P181" s="1"/>
    </row>
    <row r="182" spans="1:16" s="41" customFormat="1" ht="187.5" x14ac:dyDescent="0.25">
      <c r="A182" s="1" t="str">
        <f t="shared" si="8"/>
        <v>918</v>
      </c>
      <c r="B182" s="1" t="str">
        <f t="shared" si="9"/>
        <v>1 08</v>
      </c>
      <c r="C182" s="1" t="str">
        <f t="shared" si="10"/>
        <v>918 1 08</v>
      </c>
      <c r="D182" s="1"/>
      <c r="E182" s="1"/>
      <c r="F182" s="16" t="s">
        <v>396</v>
      </c>
      <c r="G182" s="101" t="s">
        <v>397</v>
      </c>
      <c r="H182" s="67" t="s">
        <v>347</v>
      </c>
      <c r="I182" s="17">
        <v>1400</v>
      </c>
      <c r="J182" s="18">
        <v>1341.258</v>
      </c>
      <c r="K182" s="18">
        <v>1400</v>
      </c>
      <c r="L182" s="47">
        <v>1500</v>
      </c>
      <c r="M182" s="47">
        <v>1500</v>
      </c>
      <c r="N182" s="47">
        <v>1700</v>
      </c>
      <c r="P182" s="1"/>
    </row>
    <row r="183" spans="1:16" s="41" customFormat="1" ht="131.25" x14ac:dyDescent="0.25">
      <c r="A183" s="1" t="str">
        <f t="shared" si="8"/>
        <v>918</v>
      </c>
      <c r="B183" s="1" t="str">
        <f t="shared" si="9"/>
        <v>1 08</v>
      </c>
      <c r="C183" s="1" t="str">
        <f t="shared" si="10"/>
        <v>918 1 08</v>
      </c>
      <c r="D183" s="1"/>
      <c r="E183" s="1"/>
      <c r="F183" s="16" t="s">
        <v>785</v>
      </c>
      <c r="G183" s="101" t="s">
        <v>398</v>
      </c>
      <c r="H183" s="67" t="s">
        <v>347</v>
      </c>
      <c r="I183" s="17">
        <v>3</v>
      </c>
      <c r="J183" s="18"/>
      <c r="K183" s="18">
        <v>3</v>
      </c>
      <c r="L183" s="47">
        <v>3</v>
      </c>
      <c r="M183" s="47">
        <v>3</v>
      </c>
      <c r="N183" s="47">
        <v>3</v>
      </c>
      <c r="P183" s="1"/>
    </row>
    <row r="184" spans="1:16" s="41" customFormat="1" ht="37.5" x14ac:dyDescent="0.25">
      <c r="A184" s="1"/>
      <c r="B184" s="1"/>
      <c r="C184" s="1"/>
      <c r="D184" s="1"/>
      <c r="E184" s="1"/>
      <c r="F184" s="16" t="s">
        <v>348</v>
      </c>
      <c r="G184" s="101" t="s">
        <v>96</v>
      </c>
      <c r="H184" s="67" t="s">
        <v>347</v>
      </c>
      <c r="I184" s="17">
        <v>720</v>
      </c>
      <c r="J184" s="18">
        <v>657.62824000000001</v>
      </c>
      <c r="K184" s="18">
        <v>720</v>
      </c>
      <c r="L184" s="47">
        <v>800</v>
      </c>
      <c r="M184" s="47">
        <v>840</v>
      </c>
      <c r="N184" s="47">
        <v>880</v>
      </c>
      <c r="P184" s="1"/>
    </row>
    <row r="185" spans="1:16" ht="75" x14ac:dyDescent="0.25">
      <c r="A185" s="1" t="str">
        <f t="shared" si="8"/>
        <v>918</v>
      </c>
      <c r="B185" s="1" t="str">
        <f t="shared" si="9"/>
        <v>1 16</v>
      </c>
      <c r="C185" s="1" t="str">
        <f t="shared" si="10"/>
        <v>918 1 16</v>
      </c>
      <c r="F185" s="16" t="s">
        <v>380</v>
      </c>
      <c r="G185" s="133" t="s">
        <v>369</v>
      </c>
      <c r="H185" s="134" t="s">
        <v>347</v>
      </c>
      <c r="I185" s="135">
        <v>46</v>
      </c>
      <c r="J185" s="136"/>
      <c r="K185" s="136">
        <v>46</v>
      </c>
      <c r="L185" s="137">
        <v>60</v>
      </c>
      <c r="M185" s="137">
        <v>60</v>
      </c>
      <c r="N185" s="137">
        <v>60</v>
      </c>
    </row>
    <row r="186" spans="1:16" ht="131.25" x14ac:dyDescent="0.25">
      <c r="A186" s="1" t="str">
        <f t="shared" si="8"/>
        <v>918</v>
      </c>
      <c r="B186" s="1" t="str">
        <f t="shared" si="9"/>
        <v>1 16</v>
      </c>
      <c r="C186" s="1" t="str">
        <f t="shared" si="10"/>
        <v>918 1 16</v>
      </c>
      <c r="F186" s="16" t="s">
        <v>786</v>
      </c>
      <c r="G186" s="133" t="s">
        <v>736</v>
      </c>
      <c r="H186" s="134" t="s">
        <v>347</v>
      </c>
      <c r="I186" s="135"/>
      <c r="J186" s="136">
        <v>0.3</v>
      </c>
      <c r="K186" s="136"/>
      <c r="L186" s="137"/>
      <c r="M186" s="137"/>
      <c r="N186" s="137"/>
    </row>
    <row r="187" spans="1:16" ht="37.5" x14ac:dyDescent="0.25">
      <c r="F187" s="16" t="s">
        <v>787</v>
      </c>
      <c r="G187" s="101" t="s">
        <v>630</v>
      </c>
      <c r="H187" s="67" t="s">
        <v>347</v>
      </c>
      <c r="I187" s="17"/>
      <c r="J187" s="18">
        <v>-10</v>
      </c>
      <c r="K187" s="18"/>
      <c r="L187" s="47"/>
      <c r="M187" s="47"/>
      <c r="N187" s="47"/>
    </row>
    <row r="188" spans="1:16" ht="37.5" x14ac:dyDescent="0.25">
      <c r="F188" s="16" t="s">
        <v>788</v>
      </c>
      <c r="G188" s="101" t="s">
        <v>612</v>
      </c>
      <c r="H188" s="67" t="s">
        <v>110</v>
      </c>
      <c r="I188" s="17"/>
      <c r="J188" s="18">
        <v>239.77923000000001</v>
      </c>
      <c r="K188" s="18">
        <v>246</v>
      </c>
      <c r="L188" s="47"/>
      <c r="M188" s="47"/>
      <c r="N188" s="47"/>
    </row>
    <row r="189" spans="1:16" s="40" customFormat="1" ht="37.5" x14ac:dyDescent="0.25">
      <c r="A189" s="1" t="str">
        <f t="shared" si="8"/>
        <v>920</v>
      </c>
      <c r="B189" s="1" t="str">
        <f t="shared" si="9"/>
        <v>1 13</v>
      </c>
      <c r="C189" s="1" t="str">
        <f t="shared" si="10"/>
        <v>920 1 13</v>
      </c>
      <c r="D189" s="1"/>
      <c r="E189" s="1"/>
      <c r="F189" s="16" t="s">
        <v>255</v>
      </c>
      <c r="G189" s="101" t="s">
        <v>89</v>
      </c>
      <c r="H189" s="67" t="s">
        <v>110</v>
      </c>
      <c r="I189" s="17">
        <v>26023</v>
      </c>
      <c r="J189" s="18">
        <v>27545.556209999999</v>
      </c>
      <c r="K189" s="18">
        <v>28000</v>
      </c>
      <c r="L189" s="47">
        <v>16000</v>
      </c>
      <c r="M189" s="47">
        <v>16000</v>
      </c>
      <c r="N189" s="47">
        <v>16000</v>
      </c>
      <c r="P189" s="1"/>
    </row>
    <row r="190" spans="1:16" ht="131.25" x14ac:dyDescent="0.25">
      <c r="A190" s="1" t="str">
        <f t="shared" si="8"/>
        <v>920</v>
      </c>
      <c r="B190" s="1" t="str">
        <f t="shared" si="9"/>
        <v>1 16</v>
      </c>
      <c r="C190" s="1" t="str">
        <f t="shared" si="10"/>
        <v>920 1 16</v>
      </c>
      <c r="F190" s="16" t="s">
        <v>381</v>
      </c>
      <c r="G190" s="133" t="s">
        <v>375</v>
      </c>
      <c r="H190" s="134" t="s">
        <v>110</v>
      </c>
      <c r="I190" s="135">
        <v>364</v>
      </c>
      <c r="J190" s="136"/>
      <c r="K190" s="136">
        <v>54</v>
      </c>
      <c r="L190" s="137">
        <v>300</v>
      </c>
      <c r="M190" s="137">
        <v>310</v>
      </c>
      <c r="N190" s="137">
        <v>320</v>
      </c>
    </row>
    <row r="191" spans="1:16" ht="56.25" x14ac:dyDescent="0.25">
      <c r="F191" s="16" t="s">
        <v>789</v>
      </c>
      <c r="G191" s="133" t="s">
        <v>628</v>
      </c>
      <c r="H191" s="134" t="s">
        <v>110</v>
      </c>
      <c r="I191" s="135"/>
      <c r="J191" s="136">
        <v>96.554550000000006</v>
      </c>
      <c r="K191" s="136">
        <v>110</v>
      </c>
      <c r="L191" s="137"/>
      <c r="M191" s="137"/>
      <c r="N191" s="137"/>
    </row>
    <row r="192" spans="1:16" ht="75" x14ac:dyDescent="0.25">
      <c r="A192" s="1" t="str">
        <f t="shared" si="8"/>
        <v>920</v>
      </c>
      <c r="B192" s="1" t="str">
        <f t="shared" si="9"/>
        <v>1 16</v>
      </c>
      <c r="C192" s="1" t="str">
        <f t="shared" si="10"/>
        <v>920 1 16</v>
      </c>
      <c r="F192" s="16" t="s">
        <v>382</v>
      </c>
      <c r="G192" s="133" t="s">
        <v>369</v>
      </c>
      <c r="H192" s="134" t="s">
        <v>110</v>
      </c>
      <c r="I192" s="135"/>
      <c r="J192" s="136">
        <v>2.521E-2</v>
      </c>
      <c r="K192" s="136"/>
      <c r="L192" s="137"/>
      <c r="M192" s="137"/>
      <c r="N192" s="137"/>
    </row>
    <row r="193" spans="1:16" ht="131.25" x14ac:dyDescent="0.25">
      <c r="F193" s="16" t="s">
        <v>790</v>
      </c>
      <c r="G193" s="133" t="s">
        <v>736</v>
      </c>
      <c r="H193" s="134" t="s">
        <v>110</v>
      </c>
      <c r="I193" s="135"/>
      <c r="J193" s="136">
        <v>167.18159</v>
      </c>
      <c r="K193" s="136">
        <v>200</v>
      </c>
      <c r="L193" s="137"/>
      <c r="M193" s="137"/>
      <c r="N193" s="137"/>
    </row>
    <row r="194" spans="1:16" ht="37.5" x14ac:dyDescent="0.25">
      <c r="F194" s="16" t="s">
        <v>791</v>
      </c>
      <c r="G194" s="101" t="s">
        <v>630</v>
      </c>
      <c r="H194" s="67" t="s">
        <v>110</v>
      </c>
      <c r="I194" s="17"/>
      <c r="J194" s="18">
        <v>101.56195</v>
      </c>
      <c r="K194" s="18"/>
      <c r="L194" s="47"/>
      <c r="M194" s="47"/>
      <c r="N194" s="47"/>
      <c r="P194" s="42"/>
    </row>
    <row r="195" spans="1:16" ht="131.25" x14ac:dyDescent="0.25">
      <c r="A195" s="146" t="str">
        <f t="shared" si="8"/>
        <v>921</v>
      </c>
      <c r="B195" s="146" t="str">
        <f t="shared" si="9"/>
        <v>1 16</v>
      </c>
      <c r="C195" s="146" t="str">
        <f t="shared" si="10"/>
        <v>921 1 16</v>
      </c>
      <c r="D195" s="146"/>
      <c r="E195" s="146"/>
      <c r="F195" s="16" t="s">
        <v>384</v>
      </c>
      <c r="G195" s="133" t="s">
        <v>375</v>
      </c>
      <c r="H195" s="134" t="s">
        <v>111</v>
      </c>
      <c r="I195" s="135">
        <v>504</v>
      </c>
      <c r="J195" s="136">
        <v>170.73434</v>
      </c>
      <c r="K195" s="136">
        <v>504</v>
      </c>
      <c r="L195" s="137">
        <v>504</v>
      </c>
      <c r="M195" s="137">
        <v>504</v>
      </c>
      <c r="N195" s="137">
        <v>504</v>
      </c>
    </row>
    <row r="196" spans="1:16" ht="75" x14ac:dyDescent="0.25">
      <c r="A196" s="146"/>
      <c r="B196" s="146"/>
      <c r="C196" s="146"/>
      <c r="D196" s="146"/>
      <c r="E196" s="146"/>
      <c r="F196" s="16" t="s">
        <v>792</v>
      </c>
      <c r="G196" s="133" t="s">
        <v>369</v>
      </c>
      <c r="H196" s="134" t="s">
        <v>111</v>
      </c>
      <c r="I196" s="135">
        <v>250</v>
      </c>
      <c r="J196" s="136">
        <v>332.98917999999998</v>
      </c>
      <c r="K196" s="136">
        <v>350</v>
      </c>
      <c r="L196" s="137">
        <v>200</v>
      </c>
      <c r="M196" s="137">
        <v>200</v>
      </c>
      <c r="N196" s="137">
        <v>200</v>
      </c>
    </row>
    <row r="197" spans="1:16" ht="93.75" x14ac:dyDescent="0.25">
      <c r="A197" s="146" t="str">
        <f t="shared" si="8"/>
        <v>921</v>
      </c>
      <c r="B197" s="146" t="str">
        <f t="shared" si="9"/>
        <v>1 16</v>
      </c>
      <c r="C197" s="146" t="str">
        <f t="shared" si="10"/>
        <v>921 1 16</v>
      </c>
      <c r="D197" s="146"/>
      <c r="E197" s="146"/>
      <c r="F197" s="16" t="s">
        <v>385</v>
      </c>
      <c r="G197" s="133" t="s">
        <v>383</v>
      </c>
      <c r="H197" s="134" t="s">
        <v>111</v>
      </c>
      <c r="I197" s="135">
        <v>646</v>
      </c>
      <c r="J197" s="136">
        <v>186.98938000000001</v>
      </c>
      <c r="K197" s="136">
        <v>421</v>
      </c>
      <c r="L197" s="137">
        <v>766</v>
      </c>
      <c r="M197" s="137">
        <v>840</v>
      </c>
      <c r="N197" s="137">
        <v>917</v>
      </c>
    </row>
    <row r="198" spans="1:16" ht="131.25" x14ac:dyDescent="0.25">
      <c r="A198" s="146" t="str">
        <f t="shared" si="8"/>
        <v>921</v>
      </c>
      <c r="B198" s="146" t="str">
        <f t="shared" si="9"/>
        <v>1 16</v>
      </c>
      <c r="C198" s="146" t="str">
        <f t="shared" si="10"/>
        <v>921 1 16</v>
      </c>
      <c r="D198" s="146"/>
      <c r="E198" s="146"/>
      <c r="F198" s="16" t="s">
        <v>793</v>
      </c>
      <c r="G198" s="133" t="s">
        <v>736</v>
      </c>
      <c r="H198" s="134" t="s">
        <v>111</v>
      </c>
      <c r="I198" s="135"/>
      <c r="J198" s="136">
        <v>100.85209999999999</v>
      </c>
      <c r="K198" s="136">
        <v>125</v>
      </c>
      <c r="L198" s="137"/>
      <c r="M198" s="137"/>
      <c r="N198" s="137"/>
    </row>
    <row r="199" spans="1:16" ht="75" x14ac:dyDescent="0.3">
      <c r="A199" s="1" t="str">
        <f t="shared" si="8"/>
        <v>923</v>
      </c>
      <c r="B199" s="1" t="str">
        <f t="shared" si="9"/>
        <v>1 08</v>
      </c>
      <c r="C199" s="1" t="str">
        <f t="shared" si="10"/>
        <v>923 1 08</v>
      </c>
      <c r="F199" s="16" t="s">
        <v>268</v>
      </c>
      <c r="G199" s="101" t="s">
        <v>91</v>
      </c>
      <c r="H199" s="67" t="s">
        <v>271</v>
      </c>
      <c r="I199" s="17">
        <v>26</v>
      </c>
      <c r="J199" s="144">
        <v>76.5</v>
      </c>
      <c r="K199" s="18">
        <v>85</v>
      </c>
      <c r="L199" s="47">
        <v>75</v>
      </c>
      <c r="M199" s="47">
        <v>80</v>
      </c>
      <c r="N199" s="47">
        <v>85</v>
      </c>
      <c r="P199" s="19"/>
    </row>
    <row r="200" spans="1:16" ht="75" x14ac:dyDescent="0.3">
      <c r="A200" s="1" t="str">
        <f t="shared" si="8"/>
        <v>923</v>
      </c>
      <c r="B200" s="1" t="str">
        <f t="shared" si="9"/>
        <v>1 08</v>
      </c>
      <c r="C200" s="1" t="str">
        <f t="shared" si="10"/>
        <v>923 1 08</v>
      </c>
      <c r="F200" s="16" t="s">
        <v>269</v>
      </c>
      <c r="G200" s="101" t="s">
        <v>94</v>
      </c>
      <c r="H200" s="67" t="s">
        <v>271</v>
      </c>
      <c r="I200" s="17">
        <v>210</v>
      </c>
      <c r="J200" s="18">
        <v>108</v>
      </c>
      <c r="K200" s="18">
        <v>210</v>
      </c>
      <c r="L200" s="47">
        <v>945</v>
      </c>
      <c r="M200" s="47">
        <v>105</v>
      </c>
      <c r="N200" s="47">
        <v>855</v>
      </c>
      <c r="P200" s="20"/>
    </row>
    <row r="201" spans="1:16" ht="93.75" x14ac:dyDescent="0.3">
      <c r="A201" s="1" t="str">
        <f t="shared" si="8"/>
        <v>923</v>
      </c>
      <c r="B201" s="1" t="str">
        <f t="shared" si="9"/>
        <v>1 08</v>
      </c>
      <c r="C201" s="1" t="str">
        <f t="shared" si="10"/>
        <v>923 1 08</v>
      </c>
      <c r="F201" s="16" t="s">
        <v>270</v>
      </c>
      <c r="G201" s="101" t="s">
        <v>95</v>
      </c>
      <c r="H201" s="67" t="s">
        <v>271</v>
      </c>
      <c r="I201" s="17">
        <v>5</v>
      </c>
      <c r="J201" s="18">
        <v>17.5</v>
      </c>
      <c r="K201" s="18">
        <v>18</v>
      </c>
      <c r="L201" s="47">
        <v>15</v>
      </c>
      <c r="M201" s="47">
        <v>15</v>
      </c>
      <c r="N201" s="47">
        <v>15</v>
      </c>
      <c r="P201" s="43"/>
    </row>
    <row r="202" spans="1:16" s="42" customFormat="1" ht="75" x14ac:dyDescent="0.3">
      <c r="A202" s="1"/>
      <c r="B202" s="1"/>
      <c r="C202" s="1"/>
      <c r="D202" s="1"/>
      <c r="E202" s="1"/>
      <c r="F202" s="16" t="s">
        <v>794</v>
      </c>
      <c r="G202" s="133" t="s">
        <v>369</v>
      </c>
      <c r="H202" s="134" t="s">
        <v>271</v>
      </c>
      <c r="I202" s="135"/>
      <c r="J202" s="136">
        <v>3</v>
      </c>
      <c r="K202" s="136">
        <v>3</v>
      </c>
      <c r="L202" s="137">
        <v>1</v>
      </c>
      <c r="M202" s="137">
        <v>1</v>
      </c>
      <c r="N202" s="137">
        <v>1</v>
      </c>
      <c r="P202" s="43"/>
    </row>
    <row r="203" spans="1:16" ht="56.25" x14ac:dyDescent="0.3">
      <c r="A203" s="1" t="str">
        <f t="shared" si="8"/>
        <v>926</v>
      </c>
      <c r="B203" s="1" t="str">
        <f t="shared" si="9"/>
        <v>1 11</v>
      </c>
      <c r="C203" s="1" t="str">
        <f t="shared" si="10"/>
        <v>926 1 11</v>
      </c>
      <c r="F203" s="16" t="s">
        <v>256</v>
      </c>
      <c r="G203" s="101" t="s">
        <v>112</v>
      </c>
      <c r="H203" s="67" t="s">
        <v>113</v>
      </c>
      <c r="I203" s="17">
        <v>300</v>
      </c>
      <c r="J203" s="38">
        <v>300</v>
      </c>
      <c r="K203" s="18">
        <v>300</v>
      </c>
      <c r="L203" s="47">
        <v>300</v>
      </c>
      <c r="M203" s="47">
        <v>300</v>
      </c>
      <c r="N203" s="47">
        <v>300</v>
      </c>
      <c r="P203" s="43"/>
    </row>
    <row r="204" spans="1:16" ht="93.75" x14ac:dyDescent="0.3">
      <c r="A204" s="1" t="str">
        <f t="shared" si="8"/>
        <v>926</v>
      </c>
      <c r="B204" s="1" t="str">
        <f t="shared" si="9"/>
        <v>1 11</v>
      </c>
      <c r="C204" s="1" t="str">
        <f t="shared" si="10"/>
        <v>926 1 11</v>
      </c>
      <c r="F204" s="16" t="s">
        <v>257</v>
      </c>
      <c r="G204" s="101" t="s">
        <v>114</v>
      </c>
      <c r="H204" s="67" t="s">
        <v>113</v>
      </c>
      <c r="I204" s="17">
        <v>161</v>
      </c>
      <c r="J204" s="38">
        <v>235.79830999999999</v>
      </c>
      <c r="K204" s="18">
        <v>250</v>
      </c>
      <c r="L204" s="47">
        <v>161</v>
      </c>
      <c r="M204" s="47">
        <v>161</v>
      </c>
      <c r="N204" s="47">
        <v>161</v>
      </c>
      <c r="P204" s="43"/>
    </row>
    <row r="205" spans="1:16" ht="75" x14ac:dyDescent="0.3">
      <c r="A205" s="1" t="str">
        <f t="shared" si="8"/>
        <v>926</v>
      </c>
      <c r="B205" s="1" t="str">
        <f t="shared" si="9"/>
        <v>1 11</v>
      </c>
      <c r="C205" s="1" t="str">
        <f t="shared" si="10"/>
        <v>926 1 11</v>
      </c>
      <c r="F205" s="16" t="s">
        <v>258</v>
      </c>
      <c r="G205" s="101" t="s">
        <v>115</v>
      </c>
      <c r="H205" s="67" t="s">
        <v>113</v>
      </c>
      <c r="I205" s="17">
        <v>1810</v>
      </c>
      <c r="J205" s="38">
        <v>1450.5172</v>
      </c>
      <c r="K205" s="18">
        <v>1810</v>
      </c>
      <c r="L205" s="47">
        <v>2046</v>
      </c>
      <c r="M205" s="47">
        <v>2128</v>
      </c>
      <c r="N205" s="47">
        <v>2213</v>
      </c>
      <c r="P205" s="43"/>
    </row>
    <row r="206" spans="1:16" ht="37.5" x14ac:dyDescent="0.3">
      <c r="A206" s="1" t="str">
        <f t="shared" si="8"/>
        <v>926</v>
      </c>
      <c r="B206" s="1" t="str">
        <f t="shared" si="9"/>
        <v>1 11</v>
      </c>
      <c r="C206" s="1" t="str">
        <f t="shared" si="10"/>
        <v>926 1 11</v>
      </c>
      <c r="F206" s="16" t="s">
        <v>259</v>
      </c>
      <c r="G206" s="101" t="s">
        <v>116</v>
      </c>
      <c r="H206" s="67" t="s">
        <v>113</v>
      </c>
      <c r="I206" s="17">
        <v>981</v>
      </c>
      <c r="J206" s="144">
        <v>973.19979999999998</v>
      </c>
      <c r="K206" s="18">
        <v>981</v>
      </c>
      <c r="L206" s="47">
        <v>1895</v>
      </c>
      <c r="M206" s="47">
        <v>1971</v>
      </c>
      <c r="N206" s="47">
        <v>2050</v>
      </c>
      <c r="P206" s="43"/>
    </row>
    <row r="207" spans="1:16" s="19" customFormat="1" ht="56.25" x14ac:dyDescent="0.3">
      <c r="A207" s="1" t="str">
        <f t="shared" si="8"/>
        <v>926</v>
      </c>
      <c r="B207" s="1" t="str">
        <f t="shared" si="9"/>
        <v>1 11</v>
      </c>
      <c r="C207" s="1" t="str">
        <f t="shared" ref="C207:C209" si="11">LEFT(F207,8)</f>
        <v>926 1 11</v>
      </c>
      <c r="D207" s="1"/>
      <c r="E207" s="1"/>
      <c r="F207" s="16" t="s">
        <v>260</v>
      </c>
      <c r="G207" s="101" t="s">
        <v>117</v>
      </c>
      <c r="H207" s="67" t="s">
        <v>113</v>
      </c>
      <c r="I207" s="17">
        <v>58</v>
      </c>
      <c r="J207" s="38">
        <v>60.6</v>
      </c>
      <c r="K207" s="18">
        <v>64</v>
      </c>
      <c r="L207" s="47">
        <v>58</v>
      </c>
      <c r="M207" s="47">
        <v>25</v>
      </c>
      <c r="N207" s="47">
        <v>25</v>
      </c>
      <c r="P207" s="43"/>
    </row>
    <row r="208" spans="1:16" s="20" customFormat="1" ht="112.5" x14ac:dyDescent="0.3">
      <c r="A208" s="1" t="str">
        <f t="shared" si="8"/>
        <v>926</v>
      </c>
      <c r="B208" s="1" t="str">
        <f t="shared" si="9"/>
        <v>1 14</v>
      </c>
      <c r="C208" s="1" t="str">
        <f t="shared" si="11"/>
        <v>926 1 14</v>
      </c>
      <c r="D208" s="1"/>
      <c r="E208" s="1"/>
      <c r="F208" s="16" t="s">
        <v>261</v>
      </c>
      <c r="G208" s="101" t="s">
        <v>118</v>
      </c>
      <c r="H208" s="67" t="s">
        <v>113</v>
      </c>
      <c r="I208" s="17"/>
      <c r="J208" s="38"/>
      <c r="K208" s="18"/>
      <c r="L208" s="47"/>
      <c r="M208" s="47"/>
      <c r="N208" s="47"/>
      <c r="P208" s="43"/>
    </row>
    <row r="209" spans="1:16" s="43" customFormat="1" ht="56.25" x14ac:dyDescent="0.3">
      <c r="A209" s="1" t="str">
        <f t="shared" si="8"/>
        <v>929</v>
      </c>
      <c r="B209" s="1" t="str">
        <f t="shared" si="9"/>
        <v>1 08</v>
      </c>
      <c r="C209" s="1" t="str">
        <f t="shared" si="11"/>
        <v>929 1 08</v>
      </c>
      <c r="D209" s="1"/>
      <c r="E209" s="1"/>
      <c r="F209" s="16" t="s">
        <v>262</v>
      </c>
      <c r="G209" s="101" t="s">
        <v>93</v>
      </c>
      <c r="H209" s="67" t="s">
        <v>403</v>
      </c>
      <c r="I209" s="17">
        <v>15</v>
      </c>
      <c r="J209" s="18">
        <v>20</v>
      </c>
      <c r="K209" s="18">
        <v>30</v>
      </c>
      <c r="L209" s="47">
        <v>15</v>
      </c>
      <c r="M209" s="47">
        <v>15</v>
      </c>
      <c r="N209" s="47">
        <v>20</v>
      </c>
    </row>
    <row r="210" spans="1:16" s="43" customFormat="1" ht="75" x14ac:dyDescent="0.3">
      <c r="A210" s="1"/>
      <c r="B210" s="1"/>
      <c r="C210" s="1"/>
      <c r="D210" s="1"/>
      <c r="E210" s="1"/>
      <c r="F210" s="16" t="s">
        <v>795</v>
      </c>
      <c r="G210" s="133" t="s">
        <v>614</v>
      </c>
      <c r="H210" s="134" t="s">
        <v>796</v>
      </c>
      <c r="I210" s="135"/>
      <c r="J210" s="136">
        <v>114.95</v>
      </c>
      <c r="K210" s="136">
        <v>130</v>
      </c>
      <c r="L210" s="137">
        <v>38</v>
      </c>
      <c r="M210" s="137">
        <v>39</v>
      </c>
      <c r="N210" s="137">
        <v>40</v>
      </c>
    </row>
    <row r="211" spans="1:16" s="43" customFormat="1" ht="112.5" x14ac:dyDescent="0.3">
      <c r="A211" s="1"/>
      <c r="B211" s="1"/>
      <c r="C211" s="1"/>
      <c r="D211" s="1"/>
      <c r="E211" s="1"/>
      <c r="F211" s="16" t="s">
        <v>797</v>
      </c>
      <c r="G211" s="133" t="s">
        <v>615</v>
      </c>
      <c r="H211" s="134" t="s">
        <v>796</v>
      </c>
      <c r="I211" s="135"/>
      <c r="J211" s="136">
        <v>62.258400000000002</v>
      </c>
      <c r="K211" s="136">
        <v>75</v>
      </c>
      <c r="L211" s="137">
        <v>135</v>
      </c>
      <c r="M211" s="137">
        <v>139</v>
      </c>
      <c r="N211" s="137">
        <v>143</v>
      </c>
    </row>
    <row r="212" spans="1:16" s="43" customFormat="1" ht="75" x14ac:dyDescent="0.3">
      <c r="A212" s="1"/>
      <c r="B212" s="1"/>
      <c r="C212" s="1"/>
      <c r="D212" s="1"/>
      <c r="E212" s="1"/>
      <c r="F212" s="16" t="s">
        <v>798</v>
      </c>
      <c r="G212" s="133" t="s">
        <v>617</v>
      </c>
      <c r="H212" s="134" t="s">
        <v>796</v>
      </c>
      <c r="I212" s="135"/>
      <c r="J212" s="136">
        <v>18.876550000000002</v>
      </c>
      <c r="K212" s="136">
        <v>30</v>
      </c>
      <c r="L212" s="137">
        <v>322</v>
      </c>
      <c r="M212" s="137">
        <v>332</v>
      </c>
      <c r="N212" s="137">
        <v>342</v>
      </c>
    </row>
    <row r="213" spans="1:16" s="43" customFormat="1" ht="93.75" x14ac:dyDescent="0.3">
      <c r="A213" s="1"/>
      <c r="B213" s="1"/>
      <c r="C213" s="1"/>
      <c r="D213" s="1"/>
      <c r="E213" s="1"/>
      <c r="F213" s="16" t="s">
        <v>799</v>
      </c>
      <c r="G213" s="133" t="s">
        <v>619</v>
      </c>
      <c r="H213" s="134" t="s">
        <v>796</v>
      </c>
      <c r="I213" s="135"/>
      <c r="J213" s="136">
        <v>36</v>
      </c>
      <c r="K213" s="136">
        <v>36</v>
      </c>
      <c r="L213" s="137">
        <v>4</v>
      </c>
      <c r="M213" s="137">
        <v>4</v>
      </c>
      <c r="N213" s="137">
        <v>4</v>
      </c>
    </row>
    <row r="214" spans="1:16" s="43" customFormat="1" ht="93.75" x14ac:dyDescent="0.3">
      <c r="A214" s="1"/>
      <c r="B214" s="1"/>
      <c r="C214" s="1"/>
      <c r="D214" s="1"/>
      <c r="E214" s="1"/>
      <c r="F214" s="16" t="s">
        <v>800</v>
      </c>
      <c r="G214" s="133" t="s">
        <v>620</v>
      </c>
      <c r="H214" s="134" t="s">
        <v>796</v>
      </c>
      <c r="I214" s="135"/>
      <c r="J214" s="136">
        <v>5</v>
      </c>
      <c r="K214" s="136">
        <v>5</v>
      </c>
      <c r="L214" s="137">
        <v>3</v>
      </c>
      <c r="M214" s="137">
        <v>3</v>
      </c>
      <c r="N214" s="137">
        <v>3</v>
      </c>
    </row>
    <row r="215" spans="1:16" s="43" customFormat="1" ht="75" x14ac:dyDescent="0.3">
      <c r="A215" s="1"/>
      <c r="B215" s="1"/>
      <c r="C215" s="1"/>
      <c r="D215" s="1"/>
      <c r="E215" s="1"/>
      <c r="F215" s="16" t="s">
        <v>801</v>
      </c>
      <c r="G215" s="133" t="s">
        <v>621</v>
      </c>
      <c r="H215" s="134" t="s">
        <v>796</v>
      </c>
      <c r="I215" s="135"/>
      <c r="J215" s="136">
        <v>3.5</v>
      </c>
      <c r="K215" s="136">
        <v>4</v>
      </c>
      <c r="L215" s="137">
        <v>4</v>
      </c>
      <c r="M215" s="137">
        <v>4</v>
      </c>
      <c r="N215" s="137">
        <v>4</v>
      </c>
      <c r="P215" s="19"/>
    </row>
    <row r="216" spans="1:16" s="43" customFormat="1" ht="75" x14ac:dyDescent="0.3">
      <c r="A216" s="1"/>
      <c r="B216" s="1"/>
      <c r="C216" s="1"/>
      <c r="D216" s="1"/>
      <c r="E216" s="1"/>
      <c r="F216" s="16" t="s">
        <v>802</v>
      </c>
      <c r="G216" s="133" t="s">
        <v>622</v>
      </c>
      <c r="H216" s="134" t="s">
        <v>796</v>
      </c>
      <c r="I216" s="135"/>
      <c r="J216" s="136">
        <v>0.59355000000000002</v>
      </c>
      <c r="K216" s="136">
        <v>1</v>
      </c>
      <c r="L216" s="137">
        <v>7</v>
      </c>
      <c r="M216" s="137">
        <v>7</v>
      </c>
      <c r="N216" s="137">
        <v>8</v>
      </c>
      <c r="P216" s="19"/>
    </row>
    <row r="217" spans="1:16" s="43" customFormat="1" ht="93.75" x14ac:dyDescent="0.3">
      <c r="A217" s="1"/>
      <c r="B217" s="1"/>
      <c r="C217" s="1"/>
      <c r="D217" s="1"/>
      <c r="E217" s="1"/>
      <c r="F217" s="16" t="s">
        <v>803</v>
      </c>
      <c r="G217" s="133" t="s">
        <v>623</v>
      </c>
      <c r="H217" s="134" t="s">
        <v>796</v>
      </c>
      <c r="I217" s="135"/>
      <c r="J217" s="136">
        <v>330.24151999999998</v>
      </c>
      <c r="K217" s="136">
        <v>550</v>
      </c>
      <c r="L217" s="137">
        <v>1018</v>
      </c>
      <c r="M217" s="137">
        <v>1058</v>
      </c>
      <c r="N217" s="137">
        <v>1106</v>
      </c>
      <c r="P217" s="19"/>
    </row>
    <row r="218" spans="1:16" s="43" customFormat="1" ht="112.5" x14ac:dyDescent="0.3">
      <c r="A218" s="1"/>
      <c r="B218" s="1"/>
      <c r="C218" s="1"/>
      <c r="D218" s="1"/>
      <c r="E218" s="1"/>
      <c r="F218" s="16" t="s">
        <v>804</v>
      </c>
      <c r="G218" s="133" t="s">
        <v>624</v>
      </c>
      <c r="H218" s="134" t="s">
        <v>796</v>
      </c>
      <c r="I218" s="135"/>
      <c r="J218" s="136">
        <v>132.14044999999999</v>
      </c>
      <c r="K218" s="136">
        <v>160</v>
      </c>
      <c r="L218" s="137">
        <v>16</v>
      </c>
      <c r="M218" s="137">
        <v>16</v>
      </c>
      <c r="N218" s="137">
        <v>17</v>
      </c>
      <c r="P218" s="19"/>
    </row>
    <row r="219" spans="1:16" s="43" customFormat="1" ht="93.75" x14ac:dyDescent="0.3">
      <c r="A219" s="1"/>
      <c r="B219" s="1"/>
      <c r="C219" s="1"/>
      <c r="D219" s="1"/>
      <c r="E219" s="1"/>
      <c r="F219" s="16" t="s">
        <v>805</v>
      </c>
      <c r="G219" s="133" t="s">
        <v>625</v>
      </c>
      <c r="H219" s="134" t="s">
        <v>796</v>
      </c>
      <c r="I219" s="135"/>
      <c r="J219" s="136">
        <v>3.0074700000000001</v>
      </c>
      <c r="K219" s="136">
        <v>3</v>
      </c>
      <c r="L219" s="137">
        <v>38</v>
      </c>
      <c r="M219" s="137">
        <v>39</v>
      </c>
      <c r="N219" s="137">
        <v>40</v>
      </c>
      <c r="P219" s="19"/>
    </row>
    <row r="220" spans="1:16" s="43" customFormat="1" ht="75" x14ac:dyDescent="0.3">
      <c r="A220" s="1"/>
      <c r="B220" s="1"/>
      <c r="C220" s="1"/>
      <c r="D220" s="1"/>
      <c r="E220" s="1"/>
      <c r="F220" s="16" t="s">
        <v>806</v>
      </c>
      <c r="G220" s="133" t="s">
        <v>626</v>
      </c>
      <c r="H220" s="134" t="s">
        <v>796</v>
      </c>
      <c r="I220" s="135"/>
      <c r="J220" s="136">
        <v>345.10593999999998</v>
      </c>
      <c r="K220" s="136">
        <v>380</v>
      </c>
      <c r="L220" s="137">
        <v>550</v>
      </c>
      <c r="M220" s="137">
        <v>567</v>
      </c>
      <c r="N220" s="137">
        <v>584</v>
      </c>
      <c r="P220" s="19"/>
    </row>
    <row r="221" spans="1:16" s="43" customFormat="1" ht="93.75" x14ac:dyDescent="0.3">
      <c r="A221" s="1"/>
      <c r="B221" s="1"/>
      <c r="C221" s="1"/>
      <c r="D221" s="1"/>
      <c r="E221" s="1"/>
      <c r="F221" s="16" t="s">
        <v>807</v>
      </c>
      <c r="G221" s="133" t="s">
        <v>627</v>
      </c>
      <c r="H221" s="134" t="s">
        <v>796</v>
      </c>
      <c r="I221" s="135"/>
      <c r="J221" s="136">
        <v>206.49655000000001</v>
      </c>
      <c r="K221" s="136">
        <v>223</v>
      </c>
      <c r="L221" s="137">
        <v>125</v>
      </c>
      <c r="M221" s="137">
        <v>129</v>
      </c>
      <c r="N221" s="137">
        <v>133</v>
      </c>
      <c r="P221" s="19"/>
    </row>
    <row r="222" spans="1:16" s="43" customFormat="1" ht="56.25" x14ac:dyDescent="0.3">
      <c r="A222" s="1"/>
      <c r="B222" s="1"/>
      <c r="C222" s="1"/>
      <c r="D222" s="1"/>
      <c r="E222" s="1"/>
      <c r="F222" s="16" t="s">
        <v>808</v>
      </c>
      <c r="G222" s="133" t="s">
        <v>628</v>
      </c>
      <c r="H222" s="134" t="s">
        <v>809</v>
      </c>
      <c r="I222" s="135"/>
      <c r="J222" s="136">
        <v>1E-3</v>
      </c>
      <c r="K222" s="136"/>
      <c r="L222" s="137"/>
      <c r="M222" s="137"/>
      <c r="N222" s="137"/>
      <c r="P222" s="19"/>
    </row>
    <row r="223" spans="1:16" s="19" customFormat="1" ht="37.5" x14ac:dyDescent="0.3">
      <c r="A223" s="1" t="str">
        <f t="shared" ref="A223:A286" si="12">LEFT(C223,3)</f>
        <v>920</v>
      </c>
      <c r="B223" s="1" t="str">
        <f t="shared" ref="B223:B286" si="13">RIGHT(C223,4)</f>
        <v>2 02</v>
      </c>
      <c r="C223" s="1" t="str">
        <f t="shared" ref="C223:C286" si="14">LEFT(F223,8)</f>
        <v>920 2 02</v>
      </c>
      <c r="D223" s="1" t="str">
        <f>RIGHT(E223,2)</f>
        <v>15</v>
      </c>
      <c r="E223" s="1" t="str">
        <f>LEFT(F223,11)</f>
        <v>920 2 02 15</v>
      </c>
      <c r="F223" s="147" t="s">
        <v>464</v>
      </c>
      <c r="G223" s="148" t="s">
        <v>131</v>
      </c>
      <c r="H223" s="149" t="s">
        <v>110</v>
      </c>
      <c r="I223" s="150"/>
      <c r="J223" s="151"/>
      <c r="K223" s="150"/>
      <c r="L223" s="150"/>
      <c r="M223" s="150"/>
      <c r="N223" s="150"/>
    </row>
    <row r="224" spans="1:16" s="19" customFormat="1" ht="37.5" x14ac:dyDescent="0.3">
      <c r="A224" s="1" t="str">
        <f t="shared" si="12"/>
        <v>920</v>
      </c>
      <c r="B224" s="1" t="str">
        <f t="shared" si="13"/>
        <v>2 02</v>
      </c>
      <c r="C224" s="1" t="str">
        <f t="shared" si="14"/>
        <v>920 2 02</v>
      </c>
      <c r="D224" s="1" t="str">
        <f t="shared" ref="D224:D287" si="15">RIGHT(E224,2)</f>
        <v>15</v>
      </c>
      <c r="E224" s="1" t="str">
        <f t="shared" ref="E224:E287" si="16">LEFT(F224,11)</f>
        <v>920 2 02 15</v>
      </c>
      <c r="F224" s="147" t="s">
        <v>465</v>
      </c>
      <c r="G224" s="148" t="s">
        <v>282</v>
      </c>
      <c r="H224" s="149" t="s">
        <v>110</v>
      </c>
      <c r="I224" s="151"/>
      <c r="J224" s="151"/>
      <c r="K224" s="152"/>
      <c r="L224" s="150"/>
      <c r="M224" s="150"/>
      <c r="N224" s="150"/>
    </row>
    <row r="225" spans="1:14" s="19" customFormat="1" ht="56.25" x14ac:dyDescent="0.3">
      <c r="A225" s="1" t="str">
        <f t="shared" si="12"/>
        <v>920</v>
      </c>
      <c r="B225" s="1" t="str">
        <f t="shared" si="13"/>
        <v>2 02</v>
      </c>
      <c r="C225" s="1" t="str">
        <f t="shared" si="14"/>
        <v>920 2 02</v>
      </c>
      <c r="D225" s="1" t="str">
        <f t="shared" si="15"/>
        <v>15</v>
      </c>
      <c r="E225" s="1" t="str">
        <f t="shared" si="16"/>
        <v>920 2 02 15</v>
      </c>
      <c r="F225" s="147" t="s">
        <v>466</v>
      </c>
      <c r="G225" s="148" t="s">
        <v>283</v>
      </c>
      <c r="H225" s="149" t="s">
        <v>110</v>
      </c>
      <c r="I225" s="151"/>
      <c r="J225" s="151"/>
      <c r="K225" s="151"/>
      <c r="L225" s="151"/>
      <c r="M225" s="153"/>
      <c r="N225" s="153"/>
    </row>
    <row r="226" spans="1:14" s="19" customFormat="1" ht="56.25" x14ac:dyDescent="0.3">
      <c r="A226" s="1" t="str">
        <f t="shared" si="12"/>
        <v>920</v>
      </c>
      <c r="B226" s="1" t="str">
        <f t="shared" si="13"/>
        <v>2 02</v>
      </c>
      <c r="C226" s="1" t="str">
        <f t="shared" si="14"/>
        <v>920 2 02</v>
      </c>
      <c r="D226" s="1" t="str">
        <f t="shared" si="15"/>
        <v>15</v>
      </c>
      <c r="E226" s="1" t="str">
        <f t="shared" si="16"/>
        <v>920 2 02 15</v>
      </c>
      <c r="F226" s="147" t="s">
        <v>467</v>
      </c>
      <c r="G226" s="148" t="s">
        <v>284</v>
      </c>
      <c r="H226" s="149" t="s">
        <v>110</v>
      </c>
      <c r="I226" s="151"/>
      <c r="J226" s="151"/>
      <c r="K226" s="152"/>
      <c r="L226" s="153"/>
      <c r="M226" s="153"/>
      <c r="N226" s="153"/>
    </row>
    <row r="227" spans="1:14" s="19" customFormat="1" ht="37.5" x14ac:dyDescent="0.3">
      <c r="A227" s="1" t="str">
        <f t="shared" si="12"/>
        <v>920</v>
      </c>
      <c r="B227" s="1" t="str">
        <f t="shared" si="13"/>
        <v>2 02</v>
      </c>
      <c r="C227" s="1" t="str">
        <f t="shared" si="14"/>
        <v>920 2 02</v>
      </c>
      <c r="D227" s="1" t="str">
        <f t="shared" si="15"/>
        <v>20</v>
      </c>
      <c r="E227" s="1" t="str">
        <f t="shared" si="16"/>
        <v>920 2 02 20</v>
      </c>
      <c r="F227" s="147" t="s">
        <v>468</v>
      </c>
      <c r="G227" s="148" t="s">
        <v>132</v>
      </c>
      <c r="H227" s="149" t="s">
        <v>110</v>
      </c>
      <c r="I227" s="151"/>
      <c r="J227" s="151"/>
      <c r="K227" s="152"/>
      <c r="L227" s="150"/>
      <c r="M227" s="150"/>
      <c r="N227" s="150"/>
    </row>
    <row r="228" spans="1:14" s="19" customFormat="1" ht="56.25" x14ac:dyDescent="0.3">
      <c r="A228" s="1" t="str">
        <f t="shared" si="12"/>
        <v>920</v>
      </c>
      <c r="B228" s="1" t="str">
        <f t="shared" si="13"/>
        <v>2 02</v>
      </c>
      <c r="C228" s="1" t="str">
        <f t="shared" si="14"/>
        <v>920 2 02</v>
      </c>
      <c r="D228" s="1" t="str">
        <f t="shared" si="15"/>
        <v>25</v>
      </c>
      <c r="E228" s="1" t="str">
        <f t="shared" si="16"/>
        <v>920 2 02 25</v>
      </c>
      <c r="F228" s="147" t="s">
        <v>552</v>
      </c>
      <c r="G228" s="148" t="s">
        <v>285</v>
      </c>
      <c r="H228" s="149" t="s">
        <v>110</v>
      </c>
      <c r="I228" s="151"/>
      <c r="J228" s="151"/>
      <c r="K228" s="150"/>
      <c r="L228" s="150"/>
      <c r="M228" s="150"/>
      <c r="N228" s="150"/>
    </row>
    <row r="229" spans="1:14" s="19" customFormat="1" ht="56.25" x14ac:dyDescent="0.3">
      <c r="A229" s="1" t="str">
        <f t="shared" si="12"/>
        <v>920</v>
      </c>
      <c r="B229" s="1" t="str">
        <f t="shared" si="13"/>
        <v>2 02</v>
      </c>
      <c r="C229" s="1" t="str">
        <f t="shared" si="14"/>
        <v>920 2 02</v>
      </c>
      <c r="D229" s="1" t="str">
        <f t="shared" si="15"/>
        <v>27</v>
      </c>
      <c r="E229" s="1" t="str">
        <f t="shared" si="16"/>
        <v>920 2 02 27</v>
      </c>
      <c r="F229" s="154" t="s">
        <v>499</v>
      </c>
      <c r="G229" s="148" t="s">
        <v>432</v>
      </c>
      <c r="H229" s="149" t="s">
        <v>110</v>
      </c>
      <c r="I229" s="151"/>
      <c r="J229" s="151"/>
      <c r="K229" s="151"/>
      <c r="L229" s="150"/>
      <c r="M229" s="150"/>
      <c r="N229" s="153"/>
    </row>
    <row r="230" spans="1:14" s="19" customFormat="1" ht="93.75" x14ac:dyDescent="0.3">
      <c r="A230" s="1" t="str">
        <f t="shared" si="12"/>
        <v>920</v>
      </c>
      <c r="B230" s="1" t="str">
        <f t="shared" si="13"/>
        <v>2 02</v>
      </c>
      <c r="C230" s="1" t="str">
        <f t="shared" si="14"/>
        <v>920 2 02</v>
      </c>
      <c r="D230" s="1" t="str">
        <f t="shared" si="15"/>
        <v>27</v>
      </c>
      <c r="E230" s="1" t="str">
        <f t="shared" si="16"/>
        <v>920 2 02 27</v>
      </c>
      <c r="F230" s="154" t="s">
        <v>500</v>
      </c>
      <c r="G230" s="148" t="s">
        <v>433</v>
      </c>
      <c r="H230" s="149" t="s">
        <v>110</v>
      </c>
      <c r="I230" s="151"/>
      <c r="J230" s="151"/>
      <c r="K230" s="151"/>
      <c r="L230" s="150"/>
      <c r="M230" s="150"/>
      <c r="N230" s="153"/>
    </row>
    <row r="231" spans="1:14" s="19" customFormat="1" ht="56.25" x14ac:dyDescent="0.3">
      <c r="A231" s="1" t="str">
        <f t="shared" si="12"/>
        <v>920</v>
      </c>
      <c r="B231" s="1" t="str">
        <f t="shared" si="13"/>
        <v>2 02</v>
      </c>
      <c r="C231" s="1" t="str">
        <f t="shared" si="14"/>
        <v>920 2 02</v>
      </c>
      <c r="D231" s="1" t="str">
        <f t="shared" si="15"/>
        <v>25</v>
      </c>
      <c r="E231" s="1" t="str">
        <f t="shared" si="16"/>
        <v>920 2 02 25</v>
      </c>
      <c r="F231" s="147" t="s">
        <v>469</v>
      </c>
      <c r="G231" s="148" t="s">
        <v>133</v>
      </c>
      <c r="H231" s="149" t="s">
        <v>110</v>
      </c>
      <c r="I231" s="151"/>
      <c r="J231" s="151"/>
      <c r="K231" s="151"/>
      <c r="L231" s="150"/>
      <c r="M231" s="153"/>
      <c r="N231" s="153"/>
    </row>
    <row r="232" spans="1:14" s="19" customFormat="1" ht="37.5" x14ac:dyDescent="0.3">
      <c r="A232" s="1" t="str">
        <f t="shared" si="12"/>
        <v>920</v>
      </c>
      <c r="B232" s="1" t="str">
        <f t="shared" si="13"/>
        <v>2 02</v>
      </c>
      <c r="C232" s="1" t="str">
        <f t="shared" si="14"/>
        <v>920 2 02</v>
      </c>
      <c r="D232" s="1" t="str">
        <f t="shared" si="15"/>
        <v>25</v>
      </c>
      <c r="E232" s="1" t="str">
        <f t="shared" si="16"/>
        <v>920 2 02 25</v>
      </c>
      <c r="F232" s="147" t="s">
        <v>286</v>
      </c>
      <c r="G232" s="155" t="s">
        <v>134</v>
      </c>
      <c r="H232" s="149" t="s">
        <v>110</v>
      </c>
      <c r="I232" s="151"/>
      <c r="J232" s="151"/>
      <c r="K232" s="151"/>
      <c r="L232" s="150"/>
      <c r="M232" s="153"/>
      <c r="N232" s="153"/>
    </row>
    <row r="233" spans="1:14" s="19" customFormat="1" ht="75" x14ac:dyDescent="0.3">
      <c r="A233" s="1" t="str">
        <f t="shared" si="12"/>
        <v>920</v>
      </c>
      <c r="B233" s="1" t="str">
        <f t="shared" si="13"/>
        <v>2 02</v>
      </c>
      <c r="C233" s="1" t="str">
        <f t="shared" si="14"/>
        <v>920 2 02</v>
      </c>
      <c r="D233" s="1" t="str">
        <f t="shared" si="15"/>
        <v>25</v>
      </c>
      <c r="E233" s="1" t="str">
        <f t="shared" si="16"/>
        <v>920 2 02 25</v>
      </c>
      <c r="F233" s="147" t="s">
        <v>470</v>
      </c>
      <c r="G233" s="148" t="s">
        <v>135</v>
      </c>
      <c r="H233" s="149" t="s">
        <v>110</v>
      </c>
      <c r="I233" s="156"/>
      <c r="J233" s="156"/>
      <c r="K233" s="156"/>
      <c r="L233" s="156"/>
      <c r="M233" s="156"/>
      <c r="N233" s="157"/>
    </row>
    <row r="234" spans="1:14" s="19" customFormat="1" ht="75" x14ac:dyDescent="0.3">
      <c r="A234" s="1" t="str">
        <f t="shared" si="12"/>
        <v>920</v>
      </c>
      <c r="B234" s="1" t="str">
        <f t="shared" si="13"/>
        <v>2 02</v>
      </c>
      <c r="C234" s="1" t="str">
        <f t="shared" si="14"/>
        <v>920 2 02</v>
      </c>
      <c r="D234" s="1" t="str">
        <f t="shared" si="15"/>
        <v>25</v>
      </c>
      <c r="E234" s="1" t="str">
        <f t="shared" si="16"/>
        <v>920 2 02 25</v>
      </c>
      <c r="F234" s="147" t="s">
        <v>471</v>
      </c>
      <c r="G234" s="148" t="s">
        <v>136</v>
      </c>
      <c r="H234" s="149" t="s">
        <v>110</v>
      </c>
      <c r="I234" s="151"/>
      <c r="J234" s="151"/>
      <c r="K234" s="156"/>
      <c r="L234" s="151"/>
      <c r="M234" s="150"/>
      <c r="N234" s="150"/>
    </row>
    <row r="235" spans="1:14" s="19" customFormat="1" ht="56.25" x14ac:dyDescent="0.3">
      <c r="A235" s="1" t="str">
        <f t="shared" si="12"/>
        <v>920</v>
      </c>
      <c r="B235" s="1" t="str">
        <f t="shared" si="13"/>
        <v>2 02</v>
      </c>
      <c r="C235" s="1" t="str">
        <f t="shared" si="14"/>
        <v>920 2 02</v>
      </c>
      <c r="D235" s="1" t="str">
        <f t="shared" si="15"/>
        <v>25</v>
      </c>
      <c r="E235" s="1" t="str">
        <f t="shared" si="16"/>
        <v>920 2 02 25</v>
      </c>
      <c r="F235" s="147" t="s">
        <v>472</v>
      </c>
      <c r="G235" s="148" t="s">
        <v>137</v>
      </c>
      <c r="H235" s="149" t="s">
        <v>110</v>
      </c>
      <c r="I235" s="151"/>
      <c r="J235" s="151"/>
      <c r="K235" s="151"/>
      <c r="L235" s="156"/>
      <c r="M235" s="156"/>
      <c r="N235" s="157"/>
    </row>
    <row r="236" spans="1:14" s="19" customFormat="1" ht="75" x14ac:dyDescent="0.3">
      <c r="A236" s="1" t="str">
        <f t="shared" si="12"/>
        <v>920</v>
      </c>
      <c r="B236" s="1" t="str">
        <f t="shared" si="13"/>
        <v>2 02</v>
      </c>
      <c r="C236" s="1" t="str">
        <f t="shared" si="14"/>
        <v>920 2 02</v>
      </c>
      <c r="D236" s="1" t="str">
        <f t="shared" si="15"/>
        <v>25</v>
      </c>
      <c r="E236" s="1" t="str">
        <f t="shared" si="16"/>
        <v>920 2 02 25</v>
      </c>
      <c r="F236" s="154" t="s">
        <v>501</v>
      </c>
      <c r="G236" s="148" t="s">
        <v>406</v>
      </c>
      <c r="H236" s="149" t="s">
        <v>110</v>
      </c>
      <c r="I236" s="151"/>
      <c r="J236" s="151"/>
      <c r="K236" s="151"/>
      <c r="L236" s="156"/>
      <c r="M236" s="156"/>
      <c r="N236" s="157"/>
    </row>
    <row r="237" spans="1:14" s="19" customFormat="1" ht="112.5" x14ac:dyDescent="0.3">
      <c r="A237" s="1" t="str">
        <f t="shared" si="12"/>
        <v>920</v>
      </c>
      <c r="B237" s="1" t="str">
        <f t="shared" si="13"/>
        <v>2 02</v>
      </c>
      <c r="C237" s="1" t="str">
        <f t="shared" si="14"/>
        <v>920 2 02</v>
      </c>
      <c r="D237" s="1" t="str">
        <f t="shared" si="15"/>
        <v>25</v>
      </c>
      <c r="E237" s="1" t="str">
        <f t="shared" si="16"/>
        <v>920 2 02 25</v>
      </c>
      <c r="F237" s="147" t="s">
        <v>287</v>
      </c>
      <c r="G237" s="148" t="s">
        <v>288</v>
      </c>
      <c r="H237" s="149" t="s">
        <v>110</v>
      </c>
      <c r="I237" s="150"/>
      <c r="J237" s="151"/>
      <c r="K237" s="150"/>
      <c r="L237" s="150"/>
      <c r="M237" s="153"/>
      <c r="N237" s="153"/>
    </row>
    <row r="238" spans="1:14" s="19" customFormat="1" ht="75" x14ac:dyDescent="0.3">
      <c r="A238" s="1" t="str">
        <f t="shared" si="12"/>
        <v>920</v>
      </c>
      <c r="B238" s="1" t="str">
        <f t="shared" si="13"/>
        <v>2 02</v>
      </c>
      <c r="C238" s="1" t="str">
        <f t="shared" si="14"/>
        <v>920 2 02</v>
      </c>
      <c r="D238" s="1" t="str">
        <f t="shared" si="15"/>
        <v>25</v>
      </c>
      <c r="E238" s="1" t="str">
        <f t="shared" si="16"/>
        <v>920 2 02 25</v>
      </c>
      <c r="F238" s="147" t="s">
        <v>543</v>
      </c>
      <c r="G238" s="148" t="s">
        <v>542</v>
      </c>
      <c r="H238" s="149" t="s">
        <v>110</v>
      </c>
      <c r="I238" s="150"/>
      <c r="J238" s="151"/>
      <c r="K238" s="150"/>
      <c r="L238" s="150"/>
      <c r="M238" s="153"/>
      <c r="N238" s="153"/>
    </row>
    <row r="239" spans="1:14" s="19" customFormat="1" ht="56.25" x14ac:dyDescent="0.3">
      <c r="A239" s="1" t="str">
        <f t="shared" si="12"/>
        <v>920</v>
      </c>
      <c r="B239" s="1" t="str">
        <f t="shared" si="13"/>
        <v>2 02</v>
      </c>
      <c r="C239" s="1" t="str">
        <f t="shared" si="14"/>
        <v>920 2 02</v>
      </c>
      <c r="D239" s="1" t="str">
        <f t="shared" si="15"/>
        <v>25</v>
      </c>
      <c r="E239" s="1" t="str">
        <f t="shared" si="16"/>
        <v>920 2 02 25</v>
      </c>
      <c r="F239" s="154" t="s">
        <v>502</v>
      </c>
      <c r="G239" s="148" t="s">
        <v>407</v>
      </c>
      <c r="H239" s="149" t="s">
        <v>110</v>
      </c>
      <c r="I239" s="150"/>
      <c r="J239" s="151"/>
      <c r="K239" s="150"/>
      <c r="L239" s="150"/>
      <c r="M239" s="153"/>
      <c r="N239" s="153"/>
    </row>
    <row r="240" spans="1:14" s="19" customFormat="1" ht="56.25" x14ac:dyDescent="0.3">
      <c r="A240" s="1" t="str">
        <f t="shared" si="12"/>
        <v>920</v>
      </c>
      <c r="B240" s="1" t="str">
        <f t="shared" si="13"/>
        <v>2 02</v>
      </c>
      <c r="C240" s="1" t="str">
        <f t="shared" si="14"/>
        <v>920 2 02</v>
      </c>
      <c r="D240" s="1" t="str">
        <f t="shared" si="15"/>
        <v>25</v>
      </c>
      <c r="E240" s="1" t="str">
        <f t="shared" si="16"/>
        <v>920 2 02 25</v>
      </c>
      <c r="F240" s="147" t="s">
        <v>289</v>
      </c>
      <c r="G240" s="148" t="s">
        <v>290</v>
      </c>
      <c r="H240" s="149" t="s">
        <v>110</v>
      </c>
      <c r="I240" s="151"/>
      <c r="J240" s="151"/>
      <c r="K240" s="151"/>
      <c r="L240" s="156"/>
      <c r="M240" s="156"/>
      <c r="N240" s="157"/>
    </row>
    <row r="241" spans="1:14" s="19" customFormat="1" ht="56.25" x14ac:dyDescent="0.3">
      <c r="A241" s="1" t="str">
        <f t="shared" si="12"/>
        <v>920</v>
      </c>
      <c r="B241" s="1" t="str">
        <f t="shared" si="13"/>
        <v>2 02</v>
      </c>
      <c r="C241" s="1" t="str">
        <f t="shared" si="14"/>
        <v>920 2 02</v>
      </c>
      <c r="D241" s="1" t="str">
        <f t="shared" si="15"/>
        <v>25</v>
      </c>
      <c r="E241" s="1" t="str">
        <f t="shared" si="16"/>
        <v>920 2 02 25</v>
      </c>
      <c r="F241" s="154" t="s">
        <v>503</v>
      </c>
      <c r="G241" s="148" t="s">
        <v>411</v>
      </c>
      <c r="H241" s="149" t="s">
        <v>110</v>
      </c>
      <c r="I241" s="151"/>
      <c r="J241" s="151"/>
      <c r="K241" s="151"/>
      <c r="L241" s="156"/>
      <c r="M241" s="156"/>
      <c r="N241" s="157"/>
    </row>
    <row r="242" spans="1:14" s="19" customFormat="1" ht="56.25" x14ac:dyDescent="0.3">
      <c r="A242" s="1" t="str">
        <f t="shared" si="12"/>
        <v>920</v>
      </c>
      <c r="B242" s="1" t="str">
        <f t="shared" si="13"/>
        <v>2 02</v>
      </c>
      <c r="C242" s="1" t="str">
        <f t="shared" si="14"/>
        <v>920 2 02</v>
      </c>
      <c r="D242" s="1" t="str">
        <f t="shared" si="15"/>
        <v>25</v>
      </c>
      <c r="E242" s="1" t="str">
        <f t="shared" si="16"/>
        <v>920 2 02 25</v>
      </c>
      <c r="F242" s="147" t="s">
        <v>291</v>
      </c>
      <c r="G242" s="148" t="s">
        <v>292</v>
      </c>
      <c r="H242" s="149" t="s">
        <v>110</v>
      </c>
      <c r="I242" s="151"/>
      <c r="J242" s="151"/>
      <c r="K242" s="151"/>
      <c r="L242" s="157"/>
      <c r="M242" s="157"/>
      <c r="N242" s="157"/>
    </row>
    <row r="243" spans="1:14" s="19" customFormat="1" ht="56.25" x14ac:dyDescent="0.3">
      <c r="A243" s="1" t="str">
        <f t="shared" si="12"/>
        <v>920</v>
      </c>
      <c r="B243" s="1" t="str">
        <f t="shared" si="13"/>
        <v>2 02</v>
      </c>
      <c r="C243" s="1" t="str">
        <f t="shared" si="14"/>
        <v>920 2 02</v>
      </c>
      <c r="D243" s="1" t="str">
        <f t="shared" si="15"/>
        <v>25</v>
      </c>
      <c r="E243" s="1" t="str">
        <f t="shared" si="16"/>
        <v>920 2 02 25</v>
      </c>
      <c r="F243" s="154" t="s">
        <v>504</v>
      </c>
      <c r="G243" s="148" t="s">
        <v>412</v>
      </c>
      <c r="H243" s="149" t="s">
        <v>110</v>
      </c>
      <c r="I243" s="151"/>
      <c r="J243" s="151"/>
      <c r="K243" s="151"/>
      <c r="L243" s="157"/>
      <c r="M243" s="157"/>
      <c r="N243" s="157"/>
    </row>
    <row r="244" spans="1:14" s="19" customFormat="1" ht="75" x14ac:dyDescent="0.3">
      <c r="A244" s="1" t="str">
        <f t="shared" si="12"/>
        <v>920</v>
      </c>
      <c r="B244" s="1" t="str">
        <f t="shared" si="13"/>
        <v>2 02</v>
      </c>
      <c r="C244" s="1" t="str">
        <f t="shared" si="14"/>
        <v>920 2 02</v>
      </c>
      <c r="D244" s="1" t="str">
        <f t="shared" si="15"/>
        <v>25</v>
      </c>
      <c r="E244" s="1" t="str">
        <f t="shared" si="16"/>
        <v>920 2 02 25</v>
      </c>
      <c r="F244" s="154" t="s">
        <v>505</v>
      </c>
      <c r="G244" s="148" t="s">
        <v>413</v>
      </c>
      <c r="H244" s="149" t="s">
        <v>110</v>
      </c>
      <c r="I244" s="151"/>
      <c r="J244" s="151"/>
      <c r="K244" s="151"/>
      <c r="L244" s="157"/>
      <c r="M244" s="157"/>
      <c r="N244" s="157"/>
    </row>
    <row r="245" spans="1:14" s="19" customFormat="1" ht="37.5" x14ac:dyDescent="0.3">
      <c r="A245" s="1" t="str">
        <f t="shared" si="12"/>
        <v>920</v>
      </c>
      <c r="B245" s="1" t="str">
        <f t="shared" si="13"/>
        <v>2 02</v>
      </c>
      <c r="C245" s="1" t="str">
        <f t="shared" si="14"/>
        <v>920 2 02</v>
      </c>
      <c r="D245" s="1" t="str">
        <f t="shared" si="15"/>
        <v>25</v>
      </c>
      <c r="E245" s="1" t="str">
        <f t="shared" si="16"/>
        <v>920 2 02 25</v>
      </c>
      <c r="F245" s="154" t="s">
        <v>506</v>
      </c>
      <c r="G245" s="148" t="s">
        <v>414</v>
      </c>
      <c r="H245" s="149" t="s">
        <v>110</v>
      </c>
      <c r="I245" s="151"/>
      <c r="J245" s="151"/>
      <c r="K245" s="151"/>
      <c r="L245" s="157"/>
      <c r="M245" s="157"/>
      <c r="N245" s="157"/>
    </row>
    <row r="246" spans="1:14" s="19" customFormat="1" ht="56.25" x14ac:dyDescent="0.3">
      <c r="A246" s="1" t="str">
        <f t="shared" si="12"/>
        <v>920</v>
      </c>
      <c r="B246" s="1" t="str">
        <f t="shared" si="13"/>
        <v>2 02</v>
      </c>
      <c r="C246" s="1" t="str">
        <f t="shared" si="14"/>
        <v>920 2 02</v>
      </c>
      <c r="D246" s="1" t="str">
        <f t="shared" si="15"/>
        <v>25</v>
      </c>
      <c r="E246" s="1" t="str">
        <f t="shared" si="16"/>
        <v>920 2 02 25</v>
      </c>
      <c r="F246" s="147" t="s">
        <v>293</v>
      </c>
      <c r="G246" s="148" t="s">
        <v>294</v>
      </c>
      <c r="H246" s="149" t="s">
        <v>110</v>
      </c>
      <c r="I246" s="151"/>
      <c r="J246" s="151"/>
      <c r="K246" s="152"/>
      <c r="L246" s="156"/>
      <c r="M246" s="157"/>
      <c r="N246" s="157"/>
    </row>
    <row r="247" spans="1:14" s="19" customFormat="1" ht="75" x14ac:dyDescent="0.3">
      <c r="A247" s="1" t="str">
        <f t="shared" si="12"/>
        <v>920</v>
      </c>
      <c r="B247" s="1" t="str">
        <f t="shared" si="13"/>
        <v>2 02</v>
      </c>
      <c r="C247" s="1" t="str">
        <f t="shared" si="14"/>
        <v>920 2 02</v>
      </c>
      <c r="D247" s="1" t="str">
        <f t="shared" si="15"/>
        <v>25</v>
      </c>
      <c r="E247" s="1" t="str">
        <f t="shared" si="16"/>
        <v>920 2 02 25</v>
      </c>
      <c r="F247" s="147" t="s">
        <v>545</v>
      </c>
      <c r="G247" s="148" t="s">
        <v>544</v>
      </c>
      <c r="H247" s="149" t="s">
        <v>110</v>
      </c>
      <c r="I247" s="151"/>
      <c r="J247" s="151"/>
      <c r="K247" s="152"/>
      <c r="L247" s="156"/>
      <c r="M247" s="157"/>
      <c r="N247" s="157"/>
    </row>
    <row r="248" spans="1:14" s="19" customFormat="1" ht="37.5" x14ac:dyDescent="0.3">
      <c r="A248" s="1" t="str">
        <f t="shared" si="12"/>
        <v>920</v>
      </c>
      <c r="B248" s="1" t="str">
        <f t="shared" si="13"/>
        <v>2 02</v>
      </c>
      <c r="C248" s="1" t="str">
        <f t="shared" si="14"/>
        <v>920 2 02</v>
      </c>
      <c r="D248" s="1" t="str">
        <f t="shared" si="15"/>
        <v>25</v>
      </c>
      <c r="E248" s="1" t="str">
        <f t="shared" si="16"/>
        <v>920 2 02 25</v>
      </c>
      <c r="F248" s="147" t="s">
        <v>547</v>
      </c>
      <c r="G248" s="148" t="s">
        <v>546</v>
      </c>
      <c r="H248" s="149" t="s">
        <v>110</v>
      </c>
      <c r="I248" s="151"/>
      <c r="J248" s="151"/>
      <c r="K248" s="152"/>
      <c r="L248" s="156"/>
      <c r="M248" s="157"/>
      <c r="N248" s="157"/>
    </row>
    <row r="249" spans="1:14" s="19" customFormat="1" ht="112.5" x14ac:dyDescent="0.3">
      <c r="A249" s="1" t="str">
        <f t="shared" si="12"/>
        <v>920</v>
      </c>
      <c r="B249" s="1" t="str">
        <f t="shared" si="13"/>
        <v>2 02</v>
      </c>
      <c r="C249" s="1" t="str">
        <f t="shared" si="14"/>
        <v>920 2 02</v>
      </c>
      <c r="D249" s="1" t="str">
        <f t="shared" si="15"/>
        <v>25</v>
      </c>
      <c r="E249" s="1" t="str">
        <f t="shared" si="16"/>
        <v>920 2 02 25</v>
      </c>
      <c r="F249" s="147" t="s">
        <v>473</v>
      </c>
      <c r="G249" s="148" t="s">
        <v>138</v>
      </c>
      <c r="H249" s="149" t="s">
        <v>110</v>
      </c>
      <c r="I249" s="151"/>
      <c r="J249" s="151"/>
      <c r="K249" s="152"/>
      <c r="L249" s="153"/>
      <c r="M249" s="153"/>
      <c r="N249" s="153"/>
    </row>
    <row r="250" spans="1:14" s="19" customFormat="1" ht="56.25" x14ac:dyDescent="0.3">
      <c r="A250" s="1" t="str">
        <f t="shared" si="12"/>
        <v>920</v>
      </c>
      <c r="B250" s="1" t="str">
        <f t="shared" si="13"/>
        <v>2 02</v>
      </c>
      <c r="C250" s="1" t="str">
        <f t="shared" si="14"/>
        <v>920 2 02</v>
      </c>
      <c r="D250" s="1" t="str">
        <f t="shared" si="15"/>
        <v>25</v>
      </c>
      <c r="E250" s="1" t="str">
        <f t="shared" si="16"/>
        <v>920 2 02 25</v>
      </c>
      <c r="F250" s="147" t="s">
        <v>507</v>
      </c>
      <c r="G250" s="148" t="s">
        <v>492</v>
      </c>
      <c r="H250" s="149" t="s">
        <v>110</v>
      </c>
      <c r="I250" s="151"/>
      <c r="J250" s="151"/>
      <c r="K250" s="152"/>
      <c r="L250" s="153"/>
      <c r="M250" s="153"/>
      <c r="N250" s="153"/>
    </row>
    <row r="251" spans="1:14" s="19" customFormat="1" ht="37.5" x14ac:dyDescent="0.3">
      <c r="A251" s="1" t="str">
        <f t="shared" si="12"/>
        <v>920</v>
      </c>
      <c r="B251" s="1" t="str">
        <f t="shared" si="13"/>
        <v>2 02</v>
      </c>
      <c r="C251" s="1" t="str">
        <f t="shared" si="14"/>
        <v>920 2 02</v>
      </c>
      <c r="D251" s="1" t="str">
        <f t="shared" si="15"/>
        <v>25</v>
      </c>
      <c r="E251" s="1" t="str">
        <f t="shared" si="16"/>
        <v>920 2 02 25</v>
      </c>
      <c r="F251" s="147" t="s">
        <v>508</v>
      </c>
      <c r="G251" s="148" t="s">
        <v>510</v>
      </c>
      <c r="H251" s="149" t="s">
        <v>110</v>
      </c>
      <c r="I251" s="151"/>
      <c r="J251" s="151"/>
      <c r="K251" s="152"/>
      <c r="L251" s="153"/>
      <c r="M251" s="153"/>
      <c r="N251" s="153"/>
    </row>
    <row r="252" spans="1:14" s="19" customFormat="1" ht="37.5" x14ac:dyDescent="0.3">
      <c r="A252" s="1" t="str">
        <f t="shared" si="12"/>
        <v>920</v>
      </c>
      <c r="B252" s="1" t="str">
        <f t="shared" si="13"/>
        <v>2 02</v>
      </c>
      <c r="C252" s="1" t="str">
        <f t="shared" si="14"/>
        <v>920 2 02</v>
      </c>
      <c r="D252" s="1" t="str">
        <f t="shared" si="15"/>
        <v>25</v>
      </c>
      <c r="E252" s="1" t="str">
        <f t="shared" si="16"/>
        <v>920 2 02 25</v>
      </c>
      <c r="F252" s="147" t="s">
        <v>511</v>
      </c>
      <c r="G252" s="148" t="s">
        <v>509</v>
      </c>
      <c r="H252" s="149" t="s">
        <v>110</v>
      </c>
      <c r="I252" s="151"/>
      <c r="J252" s="151"/>
      <c r="K252" s="152"/>
      <c r="L252" s="153"/>
      <c r="M252" s="153"/>
      <c r="N252" s="153"/>
    </row>
    <row r="253" spans="1:14" s="19" customFormat="1" ht="75" x14ac:dyDescent="0.3">
      <c r="A253" s="1" t="str">
        <f t="shared" si="12"/>
        <v>920</v>
      </c>
      <c r="B253" s="1" t="str">
        <f t="shared" si="13"/>
        <v>2 02</v>
      </c>
      <c r="C253" s="1" t="str">
        <f t="shared" si="14"/>
        <v>920 2 02</v>
      </c>
      <c r="D253" s="1" t="str">
        <f t="shared" si="15"/>
        <v>27</v>
      </c>
      <c r="E253" s="1" t="str">
        <f t="shared" si="16"/>
        <v>920 2 02 27</v>
      </c>
      <c r="F253" s="147" t="s">
        <v>513</v>
      </c>
      <c r="G253" s="148" t="s">
        <v>512</v>
      </c>
      <c r="H253" s="149" t="s">
        <v>110</v>
      </c>
      <c r="I253" s="151"/>
      <c r="J253" s="151"/>
      <c r="K253" s="152"/>
      <c r="L253" s="153"/>
      <c r="M253" s="153"/>
      <c r="N253" s="153"/>
    </row>
    <row r="254" spans="1:14" s="19" customFormat="1" ht="75" x14ac:dyDescent="0.3">
      <c r="A254" s="1" t="str">
        <f t="shared" si="12"/>
        <v>920</v>
      </c>
      <c r="B254" s="1" t="str">
        <f t="shared" si="13"/>
        <v>2 02</v>
      </c>
      <c r="C254" s="1" t="str">
        <f t="shared" si="14"/>
        <v>920 2 02</v>
      </c>
      <c r="D254" s="1" t="str">
        <f t="shared" si="15"/>
        <v>25</v>
      </c>
      <c r="E254" s="1" t="str">
        <f t="shared" si="16"/>
        <v>920 2 02 25</v>
      </c>
      <c r="F254" s="147" t="s">
        <v>514</v>
      </c>
      <c r="G254" s="148" t="s">
        <v>493</v>
      </c>
      <c r="H254" s="149" t="s">
        <v>110</v>
      </c>
      <c r="I254" s="151"/>
      <c r="J254" s="151"/>
      <c r="K254" s="152"/>
      <c r="L254" s="153"/>
      <c r="M254" s="153"/>
      <c r="N254" s="153"/>
    </row>
    <row r="255" spans="1:14" s="19" customFormat="1" ht="37.5" x14ac:dyDescent="0.3">
      <c r="A255" s="1" t="str">
        <f t="shared" si="12"/>
        <v>920</v>
      </c>
      <c r="B255" s="1" t="str">
        <f t="shared" si="13"/>
        <v>2 02</v>
      </c>
      <c r="C255" s="1" t="str">
        <f t="shared" si="14"/>
        <v>920 2 02</v>
      </c>
      <c r="D255" s="1" t="str">
        <f t="shared" si="15"/>
        <v>25</v>
      </c>
      <c r="E255" s="1" t="str">
        <f t="shared" si="16"/>
        <v>920 2 02 25</v>
      </c>
      <c r="F255" s="147" t="s">
        <v>515</v>
      </c>
      <c r="G255" s="148" t="s">
        <v>494</v>
      </c>
      <c r="H255" s="149" t="s">
        <v>110</v>
      </c>
      <c r="I255" s="151"/>
      <c r="J255" s="151"/>
      <c r="K255" s="152"/>
      <c r="L255" s="153"/>
      <c r="M255" s="153"/>
      <c r="N255" s="153"/>
    </row>
    <row r="256" spans="1:14" s="19" customFormat="1" ht="75" x14ac:dyDescent="0.3">
      <c r="A256" s="1" t="str">
        <f t="shared" si="12"/>
        <v>920</v>
      </c>
      <c r="B256" s="1" t="str">
        <f t="shared" si="13"/>
        <v>2 02</v>
      </c>
      <c r="C256" s="1" t="str">
        <f t="shared" si="14"/>
        <v>920 2 02</v>
      </c>
      <c r="D256" s="1" t="str">
        <f t="shared" si="15"/>
        <v>27</v>
      </c>
      <c r="E256" s="1" t="str">
        <f t="shared" si="16"/>
        <v>920 2 02 27</v>
      </c>
      <c r="F256" s="147" t="s">
        <v>517</v>
      </c>
      <c r="G256" s="148" t="s">
        <v>516</v>
      </c>
      <c r="H256" s="149" t="s">
        <v>110</v>
      </c>
      <c r="I256" s="151"/>
      <c r="J256" s="151"/>
      <c r="K256" s="152"/>
      <c r="L256" s="153"/>
      <c r="M256" s="153"/>
      <c r="N256" s="153"/>
    </row>
    <row r="257" spans="1:14" s="19" customFormat="1" ht="37.5" x14ac:dyDescent="0.3">
      <c r="A257" s="1" t="str">
        <f t="shared" si="12"/>
        <v>920</v>
      </c>
      <c r="B257" s="1" t="str">
        <f t="shared" si="13"/>
        <v>2 02</v>
      </c>
      <c r="C257" s="1" t="str">
        <f t="shared" si="14"/>
        <v>920 2 02</v>
      </c>
      <c r="D257" s="1" t="str">
        <f t="shared" si="15"/>
        <v>35</v>
      </c>
      <c r="E257" s="1" t="str">
        <f t="shared" si="16"/>
        <v>920 2 02 35</v>
      </c>
      <c r="F257" s="147" t="s">
        <v>518</v>
      </c>
      <c r="G257" s="148" t="s">
        <v>495</v>
      </c>
      <c r="H257" s="149" t="s">
        <v>110</v>
      </c>
      <c r="I257" s="151"/>
      <c r="J257" s="151"/>
      <c r="K257" s="152"/>
      <c r="L257" s="153"/>
      <c r="M257" s="153"/>
      <c r="N257" s="153"/>
    </row>
    <row r="258" spans="1:14" s="19" customFormat="1" ht="75" x14ac:dyDescent="0.3">
      <c r="A258" s="1" t="str">
        <f t="shared" si="12"/>
        <v>920</v>
      </c>
      <c r="B258" s="1" t="str">
        <f t="shared" si="13"/>
        <v>2 02</v>
      </c>
      <c r="C258" s="1" t="str">
        <f t="shared" si="14"/>
        <v>920 2 02</v>
      </c>
      <c r="D258" s="1" t="str">
        <f t="shared" si="15"/>
        <v>45</v>
      </c>
      <c r="E258" s="1" t="str">
        <f t="shared" si="16"/>
        <v>920 2 02 45</v>
      </c>
      <c r="F258" s="147" t="s">
        <v>519</v>
      </c>
      <c r="G258" s="148" t="s">
        <v>496</v>
      </c>
      <c r="H258" s="149" t="s">
        <v>110</v>
      </c>
      <c r="I258" s="151"/>
      <c r="J258" s="151"/>
      <c r="K258" s="152"/>
      <c r="L258" s="153"/>
      <c r="M258" s="153"/>
      <c r="N258" s="153"/>
    </row>
    <row r="259" spans="1:14" s="19" customFormat="1" ht="56.25" x14ac:dyDescent="0.3">
      <c r="A259" s="1" t="str">
        <f t="shared" si="12"/>
        <v>920</v>
      </c>
      <c r="B259" s="1" t="str">
        <f t="shared" si="13"/>
        <v>2 02</v>
      </c>
      <c r="C259" s="1" t="str">
        <f t="shared" si="14"/>
        <v>920 2 02</v>
      </c>
      <c r="D259" s="1" t="str">
        <f t="shared" si="15"/>
        <v>45</v>
      </c>
      <c r="E259" s="1" t="str">
        <f t="shared" si="16"/>
        <v>920 2 02 45</v>
      </c>
      <c r="F259" s="147" t="s">
        <v>520</v>
      </c>
      <c r="G259" s="148" t="s">
        <v>497</v>
      </c>
      <c r="H259" s="149" t="s">
        <v>110</v>
      </c>
      <c r="I259" s="151"/>
      <c r="J259" s="151"/>
      <c r="K259" s="152"/>
      <c r="L259" s="153"/>
      <c r="M259" s="153"/>
      <c r="N259" s="153"/>
    </row>
    <row r="260" spans="1:14" s="19" customFormat="1" ht="37.5" x14ac:dyDescent="0.3">
      <c r="A260" s="1" t="str">
        <f t="shared" si="12"/>
        <v>920</v>
      </c>
      <c r="B260" s="1" t="str">
        <f t="shared" si="13"/>
        <v>2 02</v>
      </c>
      <c r="C260" s="1" t="str">
        <f t="shared" si="14"/>
        <v>920 2 02</v>
      </c>
      <c r="D260" s="1" t="str">
        <f t="shared" si="15"/>
        <v>45</v>
      </c>
      <c r="E260" s="1" t="str">
        <f t="shared" si="16"/>
        <v>920 2 02 45</v>
      </c>
      <c r="F260" s="147" t="s">
        <v>521</v>
      </c>
      <c r="G260" s="148" t="s">
        <v>498</v>
      </c>
      <c r="H260" s="149" t="s">
        <v>110</v>
      </c>
      <c r="I260" s="151"/>
      <c r="J260" s="151"/>
      <c r="K260" s="152"/>
      <c r="L260" s="153"/>
      <c r="M260" s="153"/>
      <c r="N260" s="153"/>
    </row>
    <row r="261" spans="1:14" s="19" customFormat="1" ht="75" x14ac:dyDescent="0.3">
      <c r="A261" s="1" t="str">
        <f t="shared" si="12"/>
        <v>920</v>
      </c>
      <c r="B261" s="1" t="str">
        <f t="shared" si="13"/>
        <v>2 02</v>
      </c>
      <c r="C261" s="1" t="str">
        <f t="shared" si="14"/>
        <v>920 2 02</v>
      </c>
      <c r="D261" s="1" t="str">
        <f t="shared" si="15"/>
        <v>45</v>
      </c>
      <c r="E261" s="1" t="str">
        <f t="shared" si="16"/>
        <v>920 2 02 45</v>
      </c>
      <c r="F261" s="147" t="s">
        <v>523</v>
      </c>
      <c r="G261" s="158" t="s">
        <v>522</v>
      </c>
      <c r="H261" s="149" t="s">
        <v>110</v>
      </c>
      <c r="I261" s="151"/>
      <c r="J261" s="151"/>
      <c r="K261" s="152"/>
      <c r="L261" s="153"/>
      <c r="M261" s="153"/>
      <c r="N261" s="153"/>
    </row>
    <row r="262" spans="1:14" s="19" customFormat="1" ht="56.25" x14ac:dyDescent="0.3">
      <c r="A262" s="1" t="str">
        <f t="shared" si="12"/>
        <v>920</v>
      </c>
      <c r="B262" s="1" t="str">
        <f t="shared" si="13"/>
        <v>2 02</v>
      </c>
      <c r="C262" s="1" t="str">
        <f t="shared" si="14"/>
        <v>920 2 02</v>
      </c>
      <c r="D262" s="1" t="str">
        <f t="shared" si="15"/>
        <v>25</v>
      </c>
      <c r="E262" s="1" t="str">
        <f t="shared" si="16"/>
        <v>920 2 02 25</v>
      </c>
      <c r="F262" s="147" t="s">
        <v>474</v>
      </c>
      <c r="G262" s="148" t="s">
        <v>139</v>
      </c>
      <c r="H262" s="149" t="s">
        <v>110</v>
      </c>
      <c r="I262" s="151"/>
      <c r="J262" s="151"/>
      <c r="K262" s="152"/>
      <c r="L262" s="157"/>
      <c r="M262" s="157"/>
      <c r="N262" s="157"/>
    </row>
    <row r="263" spans="1:14" s="19" customFormat="1" ht="75" x14ac:dyDescent="0.3">
      <c r="A263" s="1" t="str">
        <f t="shared" si="12"/>
        <v>920</v>
      </c>
      <c r="B263" s="1" t="str">
        <f t="shared" si="13"/>
        <v>2 02</v>
      </c>
      <c r="C263" s="1" t="str">
        <f t="shared" si="14"/>
        <v>920 2 02</v>
      </c>
      <c r="D263" s="1" t="str">
        <f t="shared" si="15"/>
        <v>25</v>
      </c>
      <c r="E263" s="1" t="str">
        <f t="shared" si="16"/>
        <v>920 2 02 25</v>
      </c>
      <c r="F263" s="147" t="s">
        <v>475</v>
      </c>
      <c r="G263" s="148" t="s">
        <v>140</v>
      </c>
      <c r="H263" s="149" t="s">
        <v>110</v>
      </c>
      <c r="I263" s="151"/>
      <c r="J263" s="151"/>
      <c r="K263" s="151"/>
      <c r="L263" s="153"/>
      <c r="M263" s="153"/>
      <c r="N263" s="153"/>
    </row>
    <row r="264" spans="1:14" s="19" customFormat="1" ht="56.25" x14ac:dyDescent="0.3">
      <c r="A264" s="1" t="str">
        <f t="shared" si="12"/>
        <v>920</v>
      </c>
      <c r="B264" s="1" t="str">
        <f t="shared" si="13"/>
        <v>2 02</v>
      </c>
      <c r="C264" s="1" t="str">
        <f t="shared" si="14"/>
        <v>920 2 02</v>
      </c>
      <c r="D264" s="1" t="str">
        <f t="shared" si="15"/>
        <v>25</v>
      </c>
      <c r="E264" s="1" t="str">
        <f t="shared" si="16"/>
        <v>920 2 02 25</v>
      </c>
      <c r="F264" s="147" t="s">
        <v>415</v>
      </c>
      <c r="G264" s="148" t="s">
        <v>141</v>
      </c>
      <c r="H264" s="149" t="s">
        <v>110</v>
      </c>
      <c r="I264" s="151"/>
      <c r="J264" s="151"/>
      <c r="K264" s="151"/>
      <c r="L264" s="157"/>
      <c r="M264" s="156"/>
      <c r="N264" s="157"/>
    </row>
    <row r="265" spans="1:14" s="19" customFormat="1" ht="56.25" x14ac:dyDescent="0.3">
      <c r="A265" s="1" t="str">
        <f t="shared" si="12"/>
        <v>920</v>
      </c>
      <c r="B265" s="1" t="str">
        <f t="shared" si="13"/>
        <v>2 02</v>
      </c>
      <c r="C265" s="1" t="str">
        <f t="shared" si="14"/>
        <v>920 2 02</v>
      </c>
      <c r="D265" s="1" t="str">
        <f t="shared" si="15"/>
        <v>25</v>
      </c>
      <c r="E265" s="1" t="str">
        <f t="shared" si="16"/>
        <v>920 2 02 25</v>
      </c>
      <c r="F265" s="159" t="s">
        <v>417</v>
      </c>
      <c r="G265" s="160" t="s">
        <v>295</v>
      </c>
      <c r="H265" s="149" t="s">
        <v>110</v>
      </c>
      <c r="I265" s="151"/>
      <c r="J265" s="151"/>
      <c r="K265" s="151"/>
      <c r="L265" s="151"/>
      <c r="M265" s="151"/>
      <c r="N265" s="151"/>
    </row>
    <row r="266" spans="1:14" s="19" customFormat="1" ht="56.25" x14ac:dyDescent="0.3">
      <c r="A266" s="1" t="str">
        <f t="shared" si="12"/>
        <v>920</v>
      </c>
      <c r="B266" s="1" t="str">
        <f t="shared" si="13"/>
        <v>2 02</v>
      </c>
      <c r="C266" s="1" t="str">
        <f t="shared" si="14"/>
        <v>920 2 02</v>
      </c>
      <c r="D266" s="1" t="str">
        <f t="shared" si="15"/>
        <v>25</v>
      </c>
      <c r="E266" s="1" t="str">
        <f t="shared" si="16"/>
        <v>920 2 02 25</v>
      </c>
      <c r="F266" s="159" t="s">
        <v>553</v>
      </c>
      <c r="G266" s="160" t="s">
        <v>296</v>
      </c>
      <c r="H266" s="149" t="s">
        <v>110</v>
      </c>
      <c r="I266" s="151"/>
      <c r="J266" s="151"/>
      <c r="K266" s="151"/>
      <c r="L266" s="153"/>
      <c r="M266" s="150"/>
      <c r="N266" s="153"/>
    </row>
    <row r="267" spans="1:14" s="19" customFormat="1" ht="75" x14ac:dyDescent="0.3">
      <c r="A267" s="1" t="str">
        <f t="shared" si="12"/>
        <v>920</v>
      </c>
      <c r="B267" s="1" t="str">
        <f t="shared" si="13"/>
        <v>2 02</v>
      </c>
      <c r="C267" s="1" t="str">
        <f t="shared" si="14"/>
        <v>920 2 02</v>
      </c>
      <c r="D267" s="1" t="str">
        <f t="shared" si="15"/>
        <v>25</v>
      </c>
      <c r="E267" s="1" t="str">
        <f t="shared" si="16"/>
        <v>920 2 02 25</v>
      </c>
      <c r="F267" s="159" t="s">
        <v>416</v>
      </c>
      <c r="G267" s="148" t="s">
        <v>297</v>
      </c>
      <c r="H267" s="149" t="s">
        <v>110</v>
      </c>
      <c r="I267" s="156"/>
      <c r="J267" s="156"/>
      <c r="K267" s="156"/>
      <c r="L267" s="156"/>
      <c r="M267" s="156"/>
      <c r="N267" s="156"/>
    </row>
    <row r="268" spans="1:14" s="19" customFormat="1" ht="37.5" x14ac:dyDescent="0.3">
      <c r="A268" s="1" t="str">
        <f t="shared" si="12"/>
        <v>920</v>
      </c>
      <c r="B268" s="1" t="str">
        <f t="shared" si="13"/>
        <v>2 02</v>
      </c>
      <c r="C268" s="1" t="str">
        <f t="shared" si="14"/>
        <v>920 2 02</v>
      </c>
      <c r="D268" s="1" t="str">
        <f t="shared" si="15"/>
        <v>25</v>
      </c>
      <c r="E268" s="1" t="str">
        <f t="shared" si="16"/>
        <v>920 2 02 25</v>
      </c>
      <c r="F268" s="159" t="s">
        <v>418</v>
      </c>
      <c r="G268" s="148" t="s">
        <v>298</v>
      </c>
      <c r="H268" s="149" t="s">
        <v>110</v>
      </c>
      <c r="I268" s="156"/>
      <c r="J268" s="151"/>
      <c r="K268" s="156"/>
      <c r="L268" s="156"/>
      <c r="M268" s="156"/>
      <c r="N268" s="157"/>
    </row>
    <row r="269" spans="1:14" s="19" customFormat="1" ht="75" x14ac:dyDescent="0.3">
      <c r="A269" s="1" t="str">
        <f t="shared" si="12"/>
        <v>920</v>
      </c>
      <c r="B269" s="1" t="str">
        <f t="shared" si="13"/>
        <v>2 02</v>
      </c>
      <c r="C269" s="1" t="str">
        <f t="shared" si="14"/>
        <v>920 2 02</v>
      </c>
      <c r="D269" s="1" t="str">
        <f t="shared" si="15"/>
        <v>25</v>
      </c>
      <c r="E269" s="1" t="str">
        <f t="shared" si="16"/>
        <v>920 2 02 25</v>
      </c>
      <c r="F269" s="159" t="s">
        <v>299</v>
      </c>
      <c r="G269" s="148" t="s">
        <v>300</v>
      </c>
      <c r="H269" s="149" t="s">
        <v>110</v>
      </c>
      <c r="I269" s="156"/>
      <c r="J269" s="151"/>
      <c r="K269" s="156"/>
      <c r="L269" s="156"/>
      <c r="M269" s="156"/>
      <c r="N269" s="157"/>
    </row>
    <row r="270" spans="1:14" s="19" customFormat="1" ht="56.25" x14ac:dyDescent="0.3">
      <c r="A270" s="1" t="str">
        <f t="shared" si="12"/>
        <v>920</v>
      </c>
      <c r="B270" s="1" t="str">
        <f t="shared" si="13"/>
        <v>2 02</v>
      </c>
      <c r="C270" s="1" t="str">
        <f t="shared" si="14"/>
        <v>920 2 02</v>
      </c>
      <c r="D270" s="1" t="str">
        <f t="shared" si="15"/>
        <v>25</v>
      </c>
      <c r="E270" s="1" t="str">
        <f t="shared" si="16"/>
        <v>920 2 02 25</v>
      </c>
      <c r="F270" s="147" t="s">
        <v>419</v>
      </c>
      <c r="G270" s="148" t="s">
        <v>142</v>
      </c>
      <c r="H270" s="149" t="s">
        <v>110</v>
      </c>
      <c r="I270" s="156"/>
      <c r="J270" s="151"/>
      <c r="K270" s="156"/>
      <c r="L270" s="156"/>
      <c r="M270" s="156"/>
      <c r="N270" s="156"/>
    </row>
    <row r="271" spans="1:14" s="19" customFormat="1" ht="56.25" x14ac:dyDescent="0.3">
      <c r="A271" s="1" t="str">
        <f t="shared" si="12"/>
        <v>920</v>
      </c>
      <c r="B271" s="1" t="str">
        <f t="shared" si="13"/>
        <v>2 02</v>
      </c>
      <c r="C271" s="1" t="str">
        <f t="shared" si="14"/>
        <v>920 2 02</v>
      </c>
      <c r="D271" s="1" t="str">
        <f t="shared" si="15"/>
        <v>25</v>
      </c>
      <c r="E271" s="1" t="str">
        <f t="shared" si="16"/>
        <v>920 2 02 25</v>
      </c>
      <c r="F271" s="147" t="s">
        <v>420</v>
      </c>
      <c r="G271" s="148" t="s">
        <v>143</v>
      </c>
      <c r="H271" s="149" t="s">
        <v>110</v>
      </c>
      <c r="I271" s="156"/>
      <c r="J271" s="151"/>
      <c r="K271" s="156"/>
      <c r="L271" s="156"/>
      <c r="M271" s="150"/>
      <c r="N271" s="150"/>
    </row>
    <row r="272" spans="1:14" s="19" customFormat="1" ht="56.25" x14ac:dyDescent="0.3">
      <c r="A272" s="1" t="str">
        <f t="shared" si="12"/>
        <v>920</v>
      </c>
      <c r="B272" s="1" t="str">
        <f t="shared" si="13"/>
        <v>2 02</v>
      </c>
      <c r="C272" s="1" t="str">
        <f t="shared" si="14"/>
        <v>920 2 02</v>
      </c>
      <c r="D272" s="1" t="str">
        <f t="shared" si="15"/>
        <v>25</v>
      </c>
      <c r="E272" s="1" t="str">
        <f t="shared" si="16"/>
        <v>920 2 02 25</v>
      </c>
      <c r="F272" s="147" t="s">
        <v>421</v>
      </c>
      <c r="G272" s="148" t="s">
        <v>301</v>
      </c>
      <c r="H272" s="149" t="s">
        <v>110</v>
      </c>
      <c r="I272" s="156"/>
      <c r="J272" s="156"/>
      <c r="K272" s="156"/>
      <c r="L272" s="156"/>
      <c r="M272" s="156"/>
      <c r="N272" s="156"/>
    </row>
    <row r="273" spans="1:14" s="19" customFormat="1" ht="37.5" x14ac:dyDescent="0.3">
      <c r="A273" s="1" t="str">
        <f t="shared" si="12"/>
        <v>920</v>
      </c>
      <c r="B273" s="1" t="str">
        <f t="shared" si="13"/>
        <v>2 02</v>
      </c>
      <c r="C273" s="1" t="str">
        <f t="shared" si="14"/>
        <v>920 2 02</v>
      </c>
      <c r="D273" s="1" t="str">
        <f t="shared" si="15"/>
        <v>25</v>
      </c>
      <c r="E273" s="1" t="str">
        <f t="shared" si="16"/>
        <v>920 2 02 25</v>
      </c>
      <c r="F273" s="147" t="s">
        <v>422</v>
      </c>
      <c r="G273" s="148" t="s">
        <v>144</v>
      </c>
      <c r="H273" s="149" t="s">
        <v>110</v>
      </c>
      <c r="I273" s="151"/>
      <c r="J273" s="151"/>
      <c r="K273" s="151"/>
      <c r="L273" s="156"/>
      <c r="M273" s="156"/>
      <c r="N273" s="156"/>
    </row>
    <row r="274" spans="1:14" s="19" customFormat="1" ht="56.25" x14ac:dyDescent="0.3">
      <c r="A274" s="1" t="str">
        <f t="shared" si="12"/>
        <v>920</v>
      </c>
      <c r="B274" s="1" t="str">
        <f t="shared" si="13"/>
        <v>2 02</v>
      </c>
      <c r="C274" s="1" t="str">
        <f t="shared" si="14"/>
        <v>920 2 02</v>
      </c>
      <c r="D274" s="1" t="str">
        <f t="shared" si="15"/>
        <v>25</v>
      </c>
      <c r="E274" s="1" t="str">
        <f t="shared" si="16"/>
        <v>920 2 02 25</v>
      </c>
      <c r="F274" s="147" t="s">
        <v>423</v>
      </c>
      <c r="G274" s="148" t="s">
        <v>145</v>
      </c>
      <c r="H274" s="149" t="s">
        <v>110</v>
      </c>
      <c r="I274" s="151"/>
      <c r="J274" s="151"/>
      <c r="K274" s="151"/>
      <c r="L274" s="156"/>
      <c r="M274" s="157"/>
      <c r="N274" s="157"/>
    </row>
    <row r="275" spans="1:14" s="19" customFormat="1" ht="75" x14ac:dyDescent="0.3">
      <c r="A275" s="1" t="str">
        <f t="shared" si="12"/>
        <v>920</v>
      </c>
      <c r="B275" s="1" t="str">
        <f t="shared" si="13"/>
        <v>2 02</v>
      </c>
      <c r="C275" s="1" t="str">
        <f t="shared" si="14"/>
        <v>920 2 02</v>
      </c>
      <c r="D275" s="1" t="str">
        <f t="shared" si="15"/>
        <v>25</v>
      </c>
      <c r="E275" s="1" t="str">
        <f t="shared" si="16"/>
        <v>920 2 02 25</v>
      </c>
      <c r="F275" s="147" t="s">
        <v>424</v>
      </c>
      <c r="G275" s="148" t="s">
        <v>146</v>
      </c>
      <c r="H275" s="149" t="s">
        <v>110</v>
      </c>
      <c r="I275" s="151"/>
      <c r="J275" s="151"/>
      <c r="K275" s="151"/>
      <c r="L275" s="153"/>
      <c r="M275" s="153"/>
      <c r="N275" s="153"/>
    </row>
    <row r="276" spans="1:14" s="19" customFormat="1" ht="75" x14ac:dyDescent="0.3">
      <c r="A276" s="1" t="str">
        <f t="shared" si="12"/>
        <v>920</v>
      </c>
      <c r="B276" s="1" t="str">
        <f t="shared" si="13"/>
        <v>2 02</v>
      </c>
      <c r="C276" s="1" t="str">
        <f t="shared" si="14"/>
        <v>920 2 02</v>
      </c>
      <c r="D276" s="1" t="str">
        <f t="shared" si="15"/>
        <v>25</v>
      </c>
      <c r="E276" s="1" t="str">
        <f t="shared" si="16"/>
        <v>920 2 02 25</v>
      </c>
      <c r="F276" s="154" t="s">
        <v>524</v>
      </c>
      <c r="G276" s="148" t="s">
        <v>425</v>
      </c>
      <c r="H276" s="149" t="s">
        <v>110</v>
      </c>
      <c r="I276" s="151"/>
      <c r="J276" s="151"/>
      <c r="K276" s="151"/>
      <c r="L276" s="153"/>
      <c r="M276" s="153"/>
      <c r="N276" s="153"/>
    </row>
    <row r="277" spans="1:14" s="19" customFormat="1" ht="56.25" x14ac:dyDescent="0.3">
      <c r="A277" s="1" t="str">
        <f t="shared" si="12"/>
        <v>920</v>
      </c>
      <c r="B277" s="1" t="str">
        <f t="shared" si="13"/>
        <v>2 02</v>
      </c>
      <c r="C277" s="1" t="str">
        <f t="shared" si="14"/>
        <v>920 2 02</v>
      </c>
      <c r="D277" s="1" t="str">
        <f t="shared" si="15"/>
        <v>25</v>
      </c>
      <c r="E277" s="1" t="str">
        <f t="shared" si="16"/>
        <v>920 2 02 25</v>
      </c>
      <c r="F277" s="147" t="s">
        <v>426</v>
      </c>
      <c r="G277" s="148" t="s">
        <v>147</v>
      </c>
      <c r="H277" s="149" t="s">
        <v>110</v>
      </c>
      <c r="I277" s="151"/>
      <c r="J277" s="151"/>
      <c r="K277" s="151"/>
      <c r="L277" s="153"/>
      <c r="M277" s="153"/>
      <c r="N277" s="153"/>
    </row>
    <row r="278" spans="1:14" s="19" customFormat="1" ht="37.5" x14ac:dyDescent="0.3">
      <c r="A278" s="1" t="str">
        <f t="shared" si="12"/>
        <v>920</v>
      </c>
      <c r="B278" s="1" t="str">
        <f t="shared" si="13"/>
        <v>2 02</v>
      </c>
      <c r="C278" s="1" t="str">
        <f t="shared" si="14"/>
        <v>920 2 02</v>
      </c>
      <c r="D278" s="1" t="str">
        <f t="shared" si="15"/>
        <v>25</v>
      </c>
      <c r="E278" s="1" t="str">
        <f t="shared" si="16"/>
        <v>920 2 02 25</v>
      </c>
      <c r="F278" s="147" t="s">
        <v>427</v>
      </c>
      <c r="G278" s="148" t="s">
        <v>148</v>
      </c>
      <c r="H278" s="149" t="s">
        <v>110</v>
      </c>
      <c r="I278" s="157"/>
      <c r="J278" s="151"/>
      <c r="K278" s="157"/>
      <c r="L278" s="153"/>
      <c r="M278" s="153"/>
      <c r="N278" s="153"/>
    </row>
    <row r="279" spans="1:14" s="19" customFormat="1" ht="56.25" x14ac:dyDescent="0.3">
      <c r="A279" s="1" t="str">
        <f t="shared" si="12"/>
        <v>920</v>
      </c>
      <c r="B279" s="1" t="str">
        <f t="shared" si="13"/>
        <v>2 02</v>
      </c>
      <c r="C279" s="1" t="str">
        <f t="shared" si="14"/>
        <v>920 2 02</v>
      </c>
      <c r="D279" s="1" t="str">
        <f t="shared" si="15"/>
        <v>25</v>
      </c>
      <c r="E279" s="1" t="str">
        <f t="shared" si="16"/>
        <v>920 2 02 25</v>
      </c>
      <c r="F279" s="147" t="s">
        <v>428</v>
      </c>
      <c r="G279" s="148" t="s">
        <v>149</v>
      </c>
      <c r="H279" s="149" t="s">
        <v>110</v>
      </c>
      <c r="I279" s="151"/>
      <c r="J279" s="151"/>
      <c r="K279" s="151"/>
      <c r="L279" s="150"/>
      <c r="M279" s="150"/>
      <c r="N279" s="150"/>
    </row>
    <row r="280" spans="1:14" s="19" customFormat="1" ht="56.25" x14ac:dyDescent="0.3">
      <c r="A280" s="1" t="str">
        <f t="shared" si="12"/>
        <v>920</v>
      </c>
      <c r="B280" s="1" t="str">
        <f t="shared" si="13"/>
        <v>2 02</v>
      </c>
      <c r="C280" s="1" t="str">
        <f t="shared" si="14"/>
        <v>920 2 02</v>
      </c>
      <c r="D280" s="1" t="str">
        <f t="shared" si="15"/>
        <v>25</v>
      </c>
      <c r="E280" s="1" t="str">
        <f t="shared" si="16"/>
        <v>920 2 02 25</v>
      </c>
      <c r="F280" s="147" t="s">
        <v>476</v>
      </c>
      <c r="G280" s="148" t="s">
        <v>150</v>
      </c>
      <c r="H280" s="149" t="s">
        <v>110</v>
      </c>
      <c r="I280" s="151"/>
      <c r="J280" s="151"/>
      <c r="K280" s="152"/>
      <c r="L280" s="153"/>
      <c r="M280" s="153"/>
      <c r="N280" s="153"/>
    </row>
    <row r="281" spans="1:14" s="19" customFormat="1" ht="37.5" x14ac:dyDescent="0.3">
      <c r="A281" s="1" t="str">
        <f t="shared" si="12"/>
        <v>920</v>
      </c>
      <c r="B281" s="1" t="str">
        <f t="shared" si="13"/>
        <v>2 02</v>
      </c>
      <c r="C281" s="1" t="str">
        <f t="shared" si="14"/>
        <v>920 2 02</v>
      </c>
      <c r="D281" s="1" t="str">
        <f t="shared" si="15"/>
        <v>25</v>
      </c>
      <c r="E281" s="1" t="str">
        <f t="shared" si="16"/>
        <v>920 2 02 25</v>
      </c>
      <c r="F281" s="147" t="s">
        <v>549</v>
      </c>
      <c r="G281" s="148" t="s">
        <v>548</v>
      </c>
      <c r="H281" s="149" t="s">
        <v>110</v>
      </c>
      <c r="I281" s="151"/>
      <c r="J281" s="151"/>
      <c r="K281" s="152"/>
      <c r="L281" s="153"/>
      <c r="M281" s="153"/>
      <c r="N281" s="153"/>
    </row>
    <row r="282" spans="1:14" s="19" customFormat="1" ht="37.5" x14ac:dyDescent="0.3">
      <c r="A282" s="1" t="str">
        <f t="shared" si="12"/>
        <v>920</v>
      </c>
      <c r="B282" s="1" t="str">
        <f t="shared" si="13"/>
        <v>2 02</v>
      </c>
      <c r="C282" s="1" t="str">
        <f t="shared" si="14"/>
        <v>920 2 02</v>
      </c>
      <c r="D282" s="1" t="str">
        <f t="shared" si="15"/>
        <v>25</v>
      </c>
      <c r="E282" s="1" t="str">
        <f t="shared" si="16"/>
        <v>920 2 02 25</v>
      </c>
      <c r="F282" s="147" t="s">
        <v>551</v>
      </c>
      <c r="G282" s="148" t="s">
        <v>550</v>
      </c>
      <c r="H282" s="149" t="s">
        <v>110</v>
      </c>
      <c r="I282" s="151"/>
      <c r="J282" s="151"/>
      <c r="K282" s="152"/>
      <c r="L282" s="153"/>
      <c r="M282" s="153"/>
      <c r="N282" s="153"/>
    </row>
    <row r="283" spans="1:14" s="19" customFormat="1" ht="56.25" x14ac:dyDescent="0.3">
      <c r="A283" s="1" t="str">
        <f t="shared" si="12"/>
        <v>920</v>
      </c>
      <c r="B283" s="1" t="str">
        <f t="shared" si="13"/>
        <v>2 02</v>
      </c>
      <c r="C283" s="1" t="str">
        <f t="shared" si="14"/>
        <v>920 2 02</v>
      </c>
      <c r="D283" s="1" t="str">
        <f t="shared" si="15"/>
        <v>45</v>
      </c>
      <c r="E283" s="1" t="str">
        <f t="shared" si="16"/>
        <v>920 2 02 45</v>
      </c>
      <c r="F283" s="154" t="s">
        <v>525</v>
      </c>
      <c r="G283" s="148" t="s">
        <v>462</v>
      </c>
      <c r="H283" s="149" t="s">
        <v>110</v>
      </c>
      <c r="I283" s="151"/>
      <c r="J283" s="151"/>
      <c r="K283" s="151"/>
      <c r="L283" s="153"/>
      <c r="M283" s="153"/>
      <c r="N283" s="153"/>
    </row>
    <row r="284" spans="1:14" s="19" customFormat="1" ht="131.25" x14ac:dyDescent="0.3">
      <c r="A284" s="1" t="str">
        <f t="shared" si="12"/>
        <v>920</v>
      </c>
      <c r="B284" s="1" t="str">
        <f t="shared" si="13"/>
        <v>2 02</v>
      </c>
      <c r="C284" s="1" t="str">
        <f t="shared" si="14"/>
        <v>920 2 02</v>
      </c>
      <c r="D284" s="1" t="str">
        <f t="shared" si="15"/>
        <v>45</v>
      </c>
      <c r="E284" s="1" t="str">
        <f t="shared" si="16"/>
        <v>920 2 02 45</v>
      </c>
      <c r="F284" s="154" t="s">
        <v>526</v>
      </c>
      <c r="G284" s="148" t="s">
        <v>457</v>
      </c>
      <c r="H284" s="149" t="s">
        <v>110</v>
      </c>
      <c r="I284" s="151"/>
      <c r="J284" s="151"/>
      <c r="K284" s="151"/>
      <c r="L284" s="153"/>
      <c r="M284" s="153"/>
      <c r="N284" s="153"/>
    </row>
    <row r="285" spans="1:14" s="19" customFormat="1" ht="56.25" x14ac:dyDescent="0.3">
      <c r="A285" s="1" t="str">
        <f t="shared" si="12"/>
        <v>920</v>
      </c>
      <c r="B285" s="1" t="str">
        <f t="shared" si="13"/>
        <v>2 02</v>
      </c>
      <c r="C285" s="1" t="str">
        <f t="shared" si="14"/>
        <v>920 2 02</v>
      </c>
      <c r="D285" s="1" t="str">
        <f t="shared" si="15"/>
        <v>25</v>
      </c>
      <c r="E285" s="1" t="str">
        <f t="shared" si="16"/>
        <v>920 2 02 25</v>
      </c>
      <c r="F285" s="147" t="s">
        <v>430</v>
      </c>
      <c r="G285" s="148" t="s">
        <v>429</v>
      </c>
      <c r="H285" s="149" t="s">
        <v>110</v>
      </c>
      <c r="I285" s="151"/>
      <c r="J285" s="151"/>
      <c r="K285" s="151"/>
      <c r="L285" s="150"/>
      <c r="M285" s="150"/>
      <c r="N285" s="153"/>
    </row>
    <row r="286" spans="1:14" s="19" customFormat="1" ht="56.25" x14ac:dyDescent="0.3">
      <c r="A286" s="1" t="str">
        <f t="shared" si="12"/>
        <v>920</v>
      </c>
      <c r="B286" s="1" t="str">
        <f t="shared" si="13"/>
        <v>2 02</v>
      </c>
      <c r="C286" s="1" t="str">
        <f t="shared" si="14"/>
        <v>920 2 02</v>
      </c>
      <c r="D286" s="1" t="str">
        <f t="shared" si="15"/>
        <v>25</v>
      </c>
      <c r="E286" s="1" t="str">
        <f t="shared" si="16"/>
        <v>920 2 02 25</v>
      </c>
      <c r="F286" s="147" t="s">
        <v>431</v>
      </c>
      <c r="G286" s="148" t="s">
        <v>302</v>
      </c>
      <c r="H286" s="149" t="s">
        <v>110</v>
      </c>
      <c r="I286" s="151"/>
      <c r="J286" s="151"/>
      <c r="K286" s="151"/>
      <c r="L286" s="150"/>
      <c r="M286" s="153"/>
      <c r="N286" s="153"/>
    </row>
    <row r="287" spans="1:14" s="19" customFormat="1" ht="37.5" x14ac:dyDescent="0.3">
      <c r="A287" s="1" t="str">
        <f t="shared" ref="A287:A351" si="17">LEFT(C287,3)</f>
        <v>920</v>
      </c>
      <c r="B287" s="1" t="str">
        <f t="shared" ref="B287:B351" si="18">RIGHT(C287,4)</f>
        <v>2 02</v>
      </c>
      <c r="C287" s="1" t="str">
        <f t="shared" ref="C287:C351" si="19">LEFT(F287,8)</f>
        <v>920 2 02</v>
      </c>
      <c r="D287" s="1" t="str">
        <f t="shared" si="15"/>
        <v>25</v>
      </c>
      <c r="E287" s="1" t="str">
        <f t="shared" si="16"/>
        <v>920 2 02 25</v>
      </c>
      <c r="F287" s="147" t="s">
        <v>477</v>
      </c>
      <c r="G287" s="148" t="s">
        <v>151</v>
      </c>
      <c r="H287" s="149" t="s">
        <v>110</v>
      </c>
      <c r="I287" s="151"/>
      <c r="J287" s="151"/>
      <c r="K287" s="152"/>
      <c r="L287" s="153"/>
      <c r="M287" s="153"/>
      <c r="N287" s="153"/>
    </row>
    <row r="288" spans="1:14" s="19" customFormat="1" ht="37.5" x14ac:dyDescent="0.3">
      <c r="A288" s="1" t="str">
        <f t="shared" si="17"/>
        <v>920</v>
      </c>
      <c r="B288" s="1" t="str">
        <f t="shared" si="18"/>
        <v>2 02</v>
      </c>
      <c r="C288" s="1" t="str">
        <f t="shared" si="19"/>
        <v>920 2 02</v>
      </c>
      <c r="D288" s="1" t="str">
        <f t="shared" ref="D288:D352" si="20">RIGHT(E288,2)</f>
        <v>25</v>
      </c>
      <c r="E288" s="1" t="str">
        <f t="shared" ref="E288:E352" si="21">LEFT(F288,11)</f>
        <v>920 2 02 25</v>
      </c>
      <c r="F288" s="147" t="s">
        <v>478</v>
      </c>
      <c r="G288" s="148" t="s">
        <v>303</v>
      </c>
      <c r="H288" s="149" t="s">
        <v>110</v>
      </c>
      <c r="I288" s="151"/>
      <c r="J288" s="151"/>
      <c r="K288" s="151"/>
      <c r="L288" s="153"/>
      <c r="M288" s="153"/>
      <c r="N288" s="153"/>
    </row>
    <row r="289" spans="1:14" s="19" customFormat="1" ht="56.25" x14ac:dyDescent="0.3">
      <c r="A289" s="1" t="str">
        <f t="shared" si="17"/>
        <v>920</v>
      </c>
      <c r="B289" s="1" t="str">
        <f t="shared" si="18"/>
        <v>2 02</v>
      </c>
      <c r="C289" s="1" t="str">
        <f t="shared" si="19"/>
        <v>920 2 02</v>
      </c>
      <c r="D289" s="1" t="str">
        <f t="shared" si="20"/>
        <v>25</v>
      </c>
      <c r="E289" s="1" t="str">
        <f t="shared" si="21"/>
        <v>920 2 02 25</v>
      </c>
      <c r="F289" s="147" t="s">
        <v>479</v>
      </c>
      <c r="G289" s="148" t="s">
        <v>304</v>
      </c>
      <c r="H289" s="149" t="s">
        <v>110</v>
      </c>
      <c r="I289" s="151"/>
      <c r="J289" s="151"/>
      <c r="K289" s="151"/>
      <c r="L289" s="157"/>
      <c r="M289" s="157"/>
      <c r="N289" s="157"/>
    </row>
    <row r="290" spans="1:14" s="19" customFormat="1" ht="75" x14ac:dyDescent="0.3">
      <c r="A290" s="1" t="str">
        <f t="shared" si="17"/>
        <v>920</v>
      </c>
      <c r="B290" s="1" t="str">
        <f t="shared" si="18"/>
        <v>2 02</v>
      </c>
      <c r="C290" s="1" t="str">
        <f t="shared" si="19"/>
        <v>920 2 02</v>
      </c>
      <c r="D290" s="1" t="str">
        <f t="shared" si="20"/>
        <v>25</v>
      </c>
      <c r="E290" s="1" t="str">
        <f t="shared" si="21"/>
        <v>920 2 02 25</v>
      </c>
      <c r="F290" s="154" t="s">
        <v>409</v>
      </c>
      <c r="G290" s="148" t="s">
        <v>408</v>
      </c>
      <c r="H290" s="149" t="s">
        <v>110</v>
      </c>
      <c r="I290" s="151"/>
      <c r="J290" s="151"/>
      <c r="K290" s="151"/>
      <c r="L290" s="153"/>
      <c r="M290" s="153"/>
      <c r="N290" s="153"/>
    </row>
    <row r="291" spans="1:14" s="19" customFormat="1" x14ac:dyDescent="0.3">
      <c r="A291" s="1" t="str">
        <f t="shared" si="17"/>
        <v>920</v>
      </c>
      <c r="B291" s="1" t="str">
        <f t="shared" si="18"/>
        <v>2 02</v>
      </c>
      <c r="C291" s="1" t="str">
        <f t="shared" si="19"/>
        <v>920 2 02</v>
      </c>
      <c r="D291" s="1" t="str">
        <f t="shared" si="20"/>
        <v>25</v>
      </c>
      <c r="E291" s="1" t="str">
        <f t="shared" si="21"/>
        <v>920 2 02 25</v>
      </c>
      <c r="F291" s="154" t="s">
        <v>527</v>
      </c>
      <c r="G291" s="148" t="s">
        <v>410</v>
      </c>
      <c r="H291" s="149" t="s">
        <v>110</v>
      </c>
      <c r="I291" s="151"/>
      <c r="J291" s="151"/>
      <c r="K291" s="151"/>
      <c r="L291" s="153"/>
      <c r="M291" s="153"/>
      <c r="N291" s="153"/>
    </row>
    <row r="292" spans="1:14" s="19" customFormat="1" ht="56.25" x14ac:dyDescent="0.3">
      <c r="A292" s="1" t="str">
        <f t="shared" si="17"/>
        <v>920</v>
      </c>
      <c r="B292" s="1" t="str">
        <f t="shared" si="18"/>
        <v>2 02</v>
      </c>
      <c r="C292" s="1" t="str">
        <f t="shared" si="19"/>
        <v>920 2 02</v>
      </c>
      <c r="D292" s="1" t="str">
        <f t="shared" si="20"/>
        <v>35</v>
      </c>
      <c r="E292" s="1" t="str">
        <f t="shared" si="21"/>
        <v>920 2 02 35</v>
      </c>
      <c r="F292" s="147" t="s">
        <v>434</v>
      </c>
      <c r="G292" s="148" t="s">
        <v>152</v>
      </c>
      <c r="H292" s="149" t="s">
        <v>110</v>
      </c>
      <c r="I292" s="156"/>
      <c r="J292" s="151"/>
      <c r="K292" s="156"/>
      <c r="L292" s="156"/>
      <c r="M292" s="156"/>
      <c r="N292" s="156"/>
    </row>
    <row r="293" spans="1:14" s="19" customFormat="1" ht="56.25" x14ac:dyDescent="0.3">
      <c r="A293" s="1" t="str">
        <f t="shared" si="17"/>
        <v>920</v>
      </c>
      <c r="B293" s="1" t="str">
        <f t="shared" si="18"/>
        <v>2 02</v>
      </c>
      <c r="C293" s="1" t="str">
        <f t="shared" si="19"/>
        <v>920 2 02</v>
      </c>
      <c r="D293" s="1" t="str">
        <f t="shared" si="20"/>
        <v>35</v>
      </c>
      <c r="E293" s="1" t="str">
        <f t="shared" si="21"/>
        <v>920 2 02 35</v>
      </c>
      <c r="F293" s="147" t="s">
        <v>435</v>
      </c>
      <c r="G293" s="161" t="s">
        <v>153</v>
      </c>
      <c r="H293" s="149" t="s">
        <v>110</v>
      </c>
      <c r="I293" s="156"/>
      <c r="J293" s="151"/>
      <c r="K293" s="156"/>
      <c r="L293" s="156"/>
      <c r="M293" s="156"/>
      <c r="N293" s="156"/>
    </row>
    <row r="294" spans="1:14" s="19" customFormat="1" ht="37.5" x14ac:dyDescent="0.3">
      <c r="A294" s="1" t="str">
        <f t="shared" si="17"/>
        <v>920</v>
      </c>
      <c r="B294" s="1" t="str">
        <f t="shared" si="18"/>
        <v>2 02</v>
      </c>
      <c r="C294" s="1" t="str">
        <f t="shared" si="19"/>
        <v>920 2 02</v>
      </c>
      <c r="D294" s="1" t="str">
        <f t="shared" si="20"/>
        <v>35</v>
      </c>
      <c r="E294" s="1" t="str">
        <f t="shared" si="21"/>
        <v>920 2 02 35</v>
      </c>
      <c r="F294" s="147" t="s">
        <v>436</v>
      </c>
      <c r="G294" s="148" t="s">
        <v>154</v>
      </c>
      <c r="H294" s="149" t="s">
        <v>110</v>
      </c>
      <c r="I294" s="151"/>
      <c r="J294" s="151"/>
      <c r="K294" s="151"/>
      <c r="L294" s="150"/>
      <c r="M294" s="150"/>
      <c r="N294" s="150"/>
    </row>
    <row r="295" spans="1:14" s="19" customFormat="1" ht="37.5" x14ac:dyDescent="0.3">
      <c r="A295" s="1" t="str">
        <f t="shared" si="17"/>
        <v>920</v>
      </c>
      <c r="B295" s="1" t="str">
        <f t="shared" si="18"/>
        <v>2 02</v>
      </c>
      <c r="C295" s="1" t="str">
        <f t="shared" si="19"/>
        <v>920 2 02</v>
      </c>
      <c r="D295" s="1" t="str">
        <f t="shared" si="20"/>
        <v>35</v>
      </c>
      <c r="E295" s="1" t="str">
        <f t="shared" si="21"/>
        <v>920 2 02 35</v>
      </c>
      <c r="F295" s="147" t="s">
        <v>437</v>
      </c>
      <c r="G295" s="148" t="s">
        <v>811</v>
      </c>
      <c r="H295" s="149" t="s">
        <v>110</v>
      </c>
      <c r="I295" s="151"/>
      <c r="J295" s="151"/>
      <c r="K295" s="151"/>
      <c r="L295" s="150"/>
      <c r="M295" s="150"/>
      <c r="N295" s="150"/>
    </row>
    <row r="296" spans="1:14" s="19" customFormat="1" ht="75" x14ac:dyDescent="0.3">
      <c r="A296" s="1" t="str">
        <f t="shared" si="17"/>
        <v>920</v>
      </c>
      <c r="B296" s="1" t="str">
        <f t="shared" si="18"/>
        <v>2 02</v>
      </c>
      <c r="C296" s="1" t="str">
        <f t="shared" si="19"/>
        <v>920 2 02</v>
      </c>
      <c r="D296" s="1" t="str">
        <f t="shared" si="20"/>
        <v>35</v>
      </c>
      <c r="E296" s="1" t="str">
        <f t="shared" si="21"/>
        <v>920 2 02 35</v>
      </c>
      <c r="F296" s="147" t="s">
        <v>438</v>
      </c>
      <c r="G296" s="148" t="s">
        <v>305</v>
      </c>
      <c r="H296" s="149" t="s">
        <v>110</v>
      </c>
      <c r="I296" s="151"/>
      <c r="J296" s="151"/>
      <c r="K296" s="151"/>
      <c r="L296" s="150"/>
      <c r="M296" s="150"/>
      <c r="N296" s="150"/>
    </row>
    <row r="297" spans="1:14" s="19" customFormat="1" ht="75" x14ac:dyDescent="0.3">
      <c r="A297" s="1" t="str">
        <f t="shared" si="17"/>
        <v>920</v>
      </c>
      <c r="B297" s="1" t="str">
        <f t="shared" si="18"/>
        <v>2 02</v>
      </c>
      <c r="C297" s="1" t="str">
        <f t="shared" si="19"/>
        <v>920 2 02</v>
      </c>
      <c r="D297" s="1" t="str">
        <f t="shared" si="20"/>
        <v>35</v>
      </c>
      <c r="E297" s="1" t="str">
        <f t="shared" si="21"/>
        <v>920 2 02 35</v>
      </c>
      <c r="F297" s="147" t="s">
        <v>439</v>
      </c>
      <c r="G297" s="148" t="s">
        <v>155</v>
      </c>
      <c r="H297" s="149" t="s">
        <v>110</v>
      </c>
      <c r="I297" s="151"/>
      <c r="J297" s="151"/>
      <c r="K297" s="151"/>
      <c r="L297" s="150"/>
      <c r="M297" s="150"/>
      <c r="N297" s="150"/>
    </row>
    <row r="298" spans="1:14" s="19" customFormat="1" ht="75" x14ac:dyDescent="0.3">
      <c r="A298" s="1" t="str">
        <f t="shared" si="17"/>
        <v>920</v>
      </c>
      <c r="B298" s="1" t="str">
        <f t="shared" si="18"/>
        <v>2 02</v>
      </c>
      <c r="C298" s="1" t="str">
        <f t="shared" si="19"/>
        <v>920 2 02</v>
      </c>
      <c r="D298" s="1" t="str">
        <f t="shared" si="20"/>
        <v>35</v>
      </c>
      <c r="E298" s="1" t="str">
        <f t="shared" si="21"/>
        <v>920 2 02 35</v>
      </c>
      <c r="F298" s="147" t="s">
        <v>440</v>
      </c>
      <c r="G298" s="148" t="s">
        <v>306</v>
      </c>
      <c r="H298" s="149" t="s">
        <v>110</v>
      </c>
      <c r="I298" s="151"/>
      <c r="J298" s="151"/>
      <c r="K298" s="151"/>
      <c r="L298" s="150"/>
      <c r="M298" s="150"/>
      <c r="N298" s="150"/>
    </row>
    <row r="299" spans="1:14" s="19" customFormat="1" ht="75" x14ac:dyDescent="0.3">
      <c r="A299" s="1" t="str">
        <f t="shared" si="17"/>
        <v>920</v>
      </c>
      <c r="B299" s="1" t="str">
        <f t="shared" si="18"/>
        <v>2 02</v>
      </c>
      <c r="C299" s="1" t="str">
        <f t="shared" si="19"/>
        <v>920 2 02</v>
      </c>
      <c r="D299" s="1" t="str">
        <f t="shared" si="20"/>
        <v>35</v>
      </c>
      <c r="E299" s="1" t="str">
        <f t="shared" si="21"/>
        <v>920 2 02 35</v>
      </c>
      <c r="F299" s="147" t="s">
        <v>441</v>
      </c>
      <c r="G299" s="148" t="s">
        <v>156</v>
      </c>
      <c r="H299" s="149" t="s">
        <v>110</v>
      </c>
      <c r="I299" s="151"/>
      <c r="J299" s="151"/>
      <c r="K299" s="151"/>
      <c r="L299" s="150"/>
      <c r="M299" s="150"/>
      <c r="N299" s="150"/>
    </row>
    <row r="300" spans="1:14" s="19" customFormat="1" ht="56.25" x14ac:dyDescent="0.3">
      <c r="A300" s="1" t="str">
        <f t="shared" si="17"/>
        <v>920</v>
      </c>
      <c r="B300" s="1" t="str">
        <f t="shared" si="18"/>
        <v>2 02</v>
      </c>
      <c r="C300" s="1" t="str">
        <f t="shared" si="19"/>
        <v>920 2 02</v>
      </c>
      <c r="D300" s="1" t="str">
        <f t="shared" si="20"/>
        <v>35</v>
      </c>
      <c r="E300" s="1" t="str">
        <f t="shared" si="21"/>
        <v>920 2 02 35</v>
      </c>
      <c r="F300" s="147" t="s">
        <v>442</v>
      </c>
      <c r="G300" s="161" t="s">
        <v>157</v>
      </c>
      <c r="H300" s="149" t="s">
        <v>110</v>
      </c>
      <c r="I300" s="151"/>
      <c r="J300" s="151"/>
      <c r="K300" s="151"/>
      <c r="L300" s="150"/>
      <c r="M300" s="150"/>
      <c r="N300" s="150"/>
    </row>
    <row r="301" spans="1:14" s="19" customFormat="1" ht="37.5" x14ac:dyDescent="0.3">
      <c r="A301" s="1" t="str">
        <f t="shared" si="17"/>
        <v>920</v>
      </c>
      <c r="B301" s="1" t="str">
        <f t="shared" si="18"/>
        <v>2 02</v>
      </c>
      <c r="C301" s="1" t="str">
        <f t="shared" si="19"/>
        <v>920 2 02</v>
      </c>
      <c r="D301" s="1" t="str">
        <f t="shared" si="20"/>
        <v>35</v>
      </c>
      <c r="E301" s="1" t="str">
        <f t="shared" si="21"/>
        <v>920 2 02 35</v>
      </c>
      <c r="F301" s="147" t="s">
        <v>443</v>
      </c>
      <c r="G301" s="148" t="s">
        <v>158</v>
      </c>
      <c r="H301" s="149" t="s">
        <v>110</v>
      </c>
      <c r="I301" s="151"/>
      <c r="J301" s="151"/>
      <c r="K301" s="151"/>
      <c r="L301" s="150"/>
      <c r="M301" s="150"/>
      <c r="N301" s="150"/>
    </row>
    <row r="302" spans="1:14" s="19" customFormat="1" ht="56.25" x14ac:dyDescent="0.3">
      <c r="A302" s="1" t="str">
        <f t="shared" si="17"/>
        <v>920</v>
      </c>
      <c r="B302" s="1" t="str">
        <f t="shared" si="18"/>
        <v>2 02</v>
      </c>
      <c r="C302" s="1" t="str">
        <f t="shared" si="19"/>
        <v>920 2 02</v>
      </c>
      <c r="D302" s="1" t="str">
        <f t="shared" si="20"/>
        <v>35</v>
      </c>
      <c r="E302" s="1" t="str">
        <f t="shared" si="21"/>
        <v>920 2 02 35</v>
      </c>
      <c r="F302" s="147" t="s">
        <v>480</v>
      </c>
      <c r="G302" s="148" t="s">
        <v>159</v>
      </c>
      <c r="H302" s="149" t="s">
        <v>110</v>
      </c>
      <c r="I302" s="150"/>
      <c r="J302" s="151"/>
      <c r="K302" s="150"/>
      <c r="L302" s="150"/>
      <c r="M302" s="150"/>
      <c r="N302" s="150"/>
    </row>
    <row r="303" spans="1:14" s="19" customFormat="1" ht="75" x14ac:dyDescent="0.3">
      <c r="A303" s="1" t="str">
        <f t="shared" si="17"/>
        <v>920</v>
      </c>
      <c r="B303" s="1" t="str">
        <f t="shared" si="18"/>
        <v>2 02</v>
      </c>
      <c r="C303" s="1" t="str">
        <f t="shared" si="19"/>
        <v>920 2 02</v>
      </c>
      <c r="D303" s="1" t="str">
        <f t="shared" si="20"/>
        <v>35</v>
      </c>
      <c r="E303" s="1" t="str">
        <f t="shared" si="21"/>
        <v>920 2 02 35</v>
      </c>
      <c r="F303" s="147" t="s">
        <v>481</v>
      </c>
      <c r="G303" s="148" t="s">
        <v>160</v>
      </c>
      <c r="H303" s="149" t="s">
        <v>110</v>
      </c>
      <c r="I303" s="150"/>
      <c r="J303" s="151"/>
      <c r="K303" s="150"/>
      <c r="L303" s="150"/>
      <c r="M303" s="150"/>
      <c r="N303" s="150"/>
    </row>
    <row r="304" spans="1:14" s="19" customFormat="1" ht="56.25" x14ac:dyDescent="0.3">
      <c r="A304" s="1" t="str">
        <f t="shared" si="17"/>
        <v>920</v>
      </c>
      <c r="B304" s="1" t="str">
        <f t="shared" si="18"/>
        <v>2 02</v>
      </c>
      <c r="C304" s="1" t="str">
        <f t="shared" si="19"/>
        <v>920 2 02</v>
      </c>
      <c r="D304" s="1" t="str">
        <f t="shared" si="20"/>
        <v>35</v>
      </c>
      <c r="E304" s="1" t="str">
        <f t="shared" si="21"/>
        <v>920 2 02 35</v>
      </c>
      <c r="F304" s="147" t="s">
        <v>482</v>
      </c>
      <c r="G304" s="148" t="s">
        <v>161</v>
      </c>
      <c r="H304" s="149" t="s">
        <v>110</v>
      </c>
      <c r="I304" s="150"/>
      <c r="J304" s="150"/>
      <c r="K304" s="150"/>
      <c r="L304" s="150"/>
      <c r="M304" s="150"/>
      <c r="N304" s="150"/>
    </row>
    <row r="305" spans="1:16" s="19" customFormat="1" ht="56.25" x14ac:dyDescent="0.3">
      <c r="A305" s="1" t="str">
        <f t="shared" si="17"/>
        <v>920</v>
      </c>
      <c r="B305" s="1" t="str">
        <f t="shared" si="18"/>
        <v>2 02</v>
      </c>
      <c r="C305" s="1" t="str">
        <f t="shared" si="19"/>
        <v>920 2 02</v>
      </c>
      <c r="D305" s="1" t="str">
        <f t="shared" si="20"/>
        <v>35</v>
      </c>
      <c r="E305" s="1" t="str">
        <f t="shared" si="21"/>
        <v>920 2 02 35</v>
      </c>
      <c r="F305" s="147" t="s">
        <v>483</v>
      </c>
      <c r="G305" s="148" t="s">
        <v>162</v>
      </c>
      <c r="H305" s="149" t="s">
        <v>110</v>
      </c>
      <c r="I305" s="150"/>
      <c r="J305" s="151"/>
      <c r="K305" s="150"/>
      <c r="L305" s="150"/>
      <c r="M305" s="150"/>
      <c r="N305" s="150"/>
    </row>
    <row r="306" spans="1:16" s="19" customFormat="1" ht="112.5" x14ac:dyDescent="0.3">
      <c r="A306" s="1" t="str">
        <f t="shared" si="17"/>
        <v>920</v>
      </c>
      <c r="B306" s="1" t="str">
        <f t="shared" si="18"/>
        <v>2 02</v>
      </c>
      <c r="C306" s="1" t="str">
        <f t="shared" si="19"/>
        <v>920 2 02</v>
      </c>
      <c r="D306" s="1" t="str">
        <f t="shared" si="20"/>
        <v>35</v>
      </c>
      <c r="E306" s="1" t="str">
        <f t="shared" si="21"/>
        <v>920 2 02 35</v>
      </c>
      <c r="F306" s="147" t="s">
        <v>484</v>
      </c>
      <c r="G306" s="148" t="s">
        <v>163</v>
      </c>
      <c r="H306" s="149" t="s">
        <v>110</v>
      </c>
      <c r="I306" s="150"/>
      <c r="J306" s="151"/>
      <c r="K306" s="150"/>
      <c r="L306" s="150"/>
      <c r="M306" s="150"/>
      <c r="N306" s="150"/>
    </row>
    <row r="307" spans="1:16" s="19" customFormat="1" ht="37.5" x14ac:dyDescent="0.3">
      <c r="A307" s="1" t="str">
        <f t="shared" si="17"/>
        <v>920</v>
      </c>
      <c r="B307" s="1" t="str">
        <f t="shared" si="18"/>
        <v>2 02</v>
      </c>
      <c r="C307" s="1" t="str">
        <f t="shared" si="19"/>
        <v>920 2 02</v>
      </c>
      <c r="D307" s="1" t="str">
        <f t="shared" si="20"/>
        <v>35</v>
      </c>
      <c r="E307" s="1" t="str">
        <f t="shared" si="21"/>
        <v>920 2 02 35</v>
      </c>
      <c r="F307" s="154" t="s">
        <v>528</v>
      </c>
      <c r="G307" s="148" t="s">
        <v>444</v>
      </c>
      <c r="H307" s="149" t="s">
        <v>110</v>
      </c>
      <c r="I307" s="150"/>
      <c r="J307" s="151"/>
      <c r="K307" s="150"/>
      <c r="L307" s="150"/>
      <c r="M307" s="150"/>
      <c r="N307" s="150"/>
    </row>
    <row r="308" spans="1:16" s="19" customFormat="1" ht="75" x14ac:dyDescent="0.3">
      <c r="A308" s="1" t="str">
        <f t="shared" si="17"/>
        <v>920</v>
      </c>
      <c r="B308" s="1" t="str">
        <f t="shared" si="18"/>
        <v>2 02</v>
      </c>
      <c r="C308" s="1" t="str">
        <f t="shared" si="19"/>
        <v>920 2 02</v>
      </c>
      <c r="D308" s="1" t="str">
        <f t="shared" si="20"/>
        <v>35</v>
      </c>
      <c r="E308" s="1" t="str">
        <f t="shared" si="21"/>
        <v>920 2 02 35</v>
      </c>
      <c r="F308" s="154" t="s">
        <v>529</v>
      </c>
      <c r="G308" s="148" t="s">
        <v>445</v>
      </c>
      <c r="H308" s="149" t="s">
        <v>110</v>
      </c>
      <c r="I308" s="150"/>
      <c r="J308" s="151"/>
      <c r="K308" s="150"/>
      <c r="L308" s="150"/>
      <c r="M308" s="150"/>
      <c r="N308" s="150"/>
    </row>
    <row r="309" spans="1:16" s="19" customFormat="1" ht="37.5" x14ac:dyDescent="0.3">
      <c r="A309" s="1" t="str">
        <f t="shared" si="17"/>
        <v>920</v>
      </c>
      <c r="B309" s="1" t="str">
        <f t="shared" si="18"/>
        <v>2 02</v>
      </c>
      <c r="C309" s="1" t="str">
        <f t="shared" si="19"/>
        <v>920 2 02</v>
      </c>
      <c r="D309" s="1" t="str">
        <f t="shared" si="20"/>
        <v>35</v>
      </c>
      <c r="E309" s="1" t="str">
        <f t="shared" si="21"/>
        <v>920 2 02 35</v>
      </c>
      <c r="F309" s="154" t="s">
        <v>530</v>
      </c>
      <c r="G309" s="148" t="s">
        <v>446</v>
      </c>
      <c r="H309" s="149" t="s">
        <v>110</v>
      </c>
      <c r="I309" s="150"/>
      <c r="J309" s="151"/>
      <c r="K309" s="150"/>
      <c r="L309" s="150"/>
      <c r="M309" s="150"/>
      <c r="N309" s="150"/>
    </row>
    <row r="310" spans="1:16" s="19" customFormat="1" ht="75" x14ac:dyDescent="0.3">
      <c r="A310" s="1" t="str">
        <f t="shared" si="17"/>
        <v>920</v>
      </c>
      <c r="B310" s="1" t="str">
        <f t="shared" si="18"/>
        <v>2 02</v>
      </c>
      <c r="C310" s="1" t="str">
        <f t="shared" si="19"/>
        <v>920 2 02</v>
      </c>
      <c r="D310" s="1" t="str">
        <f t="shared" si="20"/>
        <v>35</v>
      </c>
      <c r="E310" s="1" t="str">
        <f t="shared" si="21"/>
        <v>920 2 02 35</v>
      </c>
      <c r="F310" s="154" t="s">
        <v>531</v>
      </c>
      <c r="G310" s="148" t="s">
        <v>447</v>
      </c>
      <c r="H310" s="149" t="s">
        <v>110</v>
      </c>
      <c r="I310" s="150"/>
      <c r="J310" s="151"/>
      <c r="K310" s="150"/>
      <c r="L310" s="150"/>
      <c r="M310" s="150"/>
      <c r="N310" s="150"/>
    </row>
    <row r="311" spans="1:16" s="19" customFormat="1" ht="112.5" x14ac:dyDescent="0.3">
      <c r="A311" s="1" t="str">
        <f t="shared" si="17"/>
        <v>920</v>
      </c>
      <c r="B311" s="1" t="str">
        <f t="shared" si="18"/>
        <v>2 02</v>
      </c>
      <c r="C311" s="1" t="str">
        <f t="shared" si="19"/>
        <v>920 2 02</v>
      </c>
      <c r="D311" s="1" t="str">
        <f t="shared" si="20"/>
        <v>35</v>
      </c>
      <c r="E311" s="1" t="str">
        <f t="shared" si="21"/>
        <v>920 2 02 35</v>
      </c>
      <c r="F311" s="147" t="s">
        <v>448</v>
      </c>
      <c r="G311" s="148" t="s">
        <v>164</v>
      </c>
      <c r="H311" s="149" t="s">
        <v>110</v>
      </c>
      <c r="I311" s="151"/>
      <c r="J311" s="151"/>
      <c r="K311" s="151"/>
      <c r="L311" s="153"/>
      <c r="M311" s="153"/>
      <c r="N311" s="153"/>
      <c r="P311" s="55"/>
    </row>
    <row r="312" spans="1:16" s="19" customFormat="1" ht="56.25" x14ac:dyDescent="0.3">
      <c r="A312" s="1" t="str">
        <f t="shared" si="17"/>
        <v>920</v>
      </c>
      <c r="B312" s="1" t="str">
        <f t="shared" si="18"/>
        <v>2 02</v>
      </c>
      <c r="C312" s="1" t="str">
        <f t="shared" si="19"/>
        <v>920 2 02</v>
      </c>
      <c r="D312" s="1" t="str">
        <f t="shared" si="20"/>
        <v>35</v>
      </c>
      <c r="E312" s="1" t="str">
        <f t="shared" si="21"/>
        <v>920 2 02 35</v>
      </c>
      <c r="F312" s="147" t="s">
        <v>485</v>
      </c>
      <c r="G312" s="148" t="s">
        <v>307</v>
      </c>
      <c r="H312" s="149" t="s">
        <v>110</v>
      </c>
      <c r="I312" s="153"/>
      <c r="J312" s="151"/>
      <c r="K312" s="153"/>
      <c r="L312" s="153"/>
      <c r="M312" s="153"/>
      <c r="N312" s="153"/>
      <c r="P312" s="55"/>
    </row>
    <row r="313" spans="1:16" s="19" customFormat="1" x14ac:dyDescent="0.3">
      <c r="A313" s="1" t="str">
        <f t="shared" si="17"/>
        <v>920</v>
      </c>
      <c r="B313" s="1" t="str">
        <f t="shared" si="18"/>
        <v>2 02</v>
      </c>
      <c r="C313" s="1" t="str">
        <f t="shared" si="19"/>
        <v>920 2 02</v>
      </c>
      <c r="D313" s="1" t="str">
        <f t="shared" si="20"/>
        <v>35</v>
      </c>
      <c r="E313" s="1" t="str">
        <f t="shared" si="21"/>
        <v>920 2 02 35</v>
      </c>
      <c r="F313" s="147" t="s">
        <v>486</v>
      </c>
      <c r="G313" s="148" t="s">
        <v>165</v>
      </c>
      <c r="H313" s="149" t="s">
        <v>110</v>
      </c>
      <c r="I313" s="151"/>
      <c r="J313" s="151"/>
      <c r="K313" s="151"/>
      <c r="L313" s="150"/>
      <c r="M313" s="150"/>
      <c r="N313" s="150"/>
      <c r="P313" s="56"/>
    </row>
    <row r="314" spans="1:16" s="19" customFormat="1" ht="37.5" x14ac:dyDescent="0.3">
      <c r="A314" s="1" t="str">
        <f t="shared" si="17"/>
        <v>920</v>
      </c>
      <c r="B314" s="1" t="str">
        <f t="shared" si="18"/>
        <v>2 02</v>
      </c>
      <c r="C314" s="1" t="str">
        <f t="shared" si="19"/>
        <v>920 2 02</v>
      </c>
      <c r="D314" s="1" t="str">
        <f t="shared" si="20"/>
        <v>45</v>
      </c>
      <c r="E314" s="1" t="str">
        <f t="shared" si="21"/>
        <v>920 2 02 45</v>
      </c>
      <c r="F314" s="154" t="s">
        <v>532</v>
      </c>
      <c r="G314" s="148" t="s">
        <v>460</v>
      </c>
      <c r="H314" s="149" t="s">
        <v>110</v>
      </c>
      <c r="I314" s="151"/>
      <c r="J314" s="151"/>
      <c r="K314" s="151"/>
      <c r="L314" s="150"/>
      <c r="M314" s="151"/>
      <c r="N314" s="151"/>
      <c r="P314" s="56"/>
    </row>
    <row r="315" spans="1:16" s="19" customFormat="1" ht="56.25" x14ac:dyDescent="0.3">
      <c r="A315" s="1" t="str">
        <f t="shared" si="17"/>
        <v>920</v>
      </c>
      <c r="B315" s="1" t="str">
        <f t="shared" si="18"/>
        <v>2 02</v>
      </c>
      <c r="C315" s="1" t="str">
        <f t="shared" si="19"/>
        <v>920 2 02</v>
      </c>
      <c r="D315" s="1" t="str">
        <f t="shared" si="20"/>
        <v>43</v>
      </c>
      <c r="E315" s="1" t="str">
        <f t="shared" si="21"/>
        <v>920 2 02 43</v>
      </c>
      <c r="F315" s="154" t="s">
        <v>533</v>
      </c>
      <c r="G315" s="148" t="s">
        <v>449</v>
      </c>
      <c r="H315" s="149" t="s">
        <v>110</v>
      </c>
      <c r="I315" s="151"/>
      <c r="J315" s="151"/>
      <c r="K315" s="151"/>
      <c r="L315" s="150"/>
      <c r="M315" s="150"/>
      <c r="N315" s="150"/>
      <c r="P315" s="56"/>
    </row>
    <row r="316" spans="1:16" s="19" customFormat="1" ht="75" x14ac:dyDescent="0.3">
      <c r="A316" s="1" t="str">
        <f t="shared" si="17"/>
        <v>920</v>
      </c>
      <c r="B316" s="1" t="str">
        <f t="shared" si="18"/>
        <v>2 02</v>
      </c>
      <c r="C316" s="1" t="str">
        <f t="shared" si="19"/>
        <v>920 2 02</v>
      </c>
      <c r="D316" s="1" t="str">
        <f t="shared" si="20"/>
        <v>45</v>
      </c>
      <c r="E316" s="1" t="str">
        <f t="shared" si="21"/>
        <v>920 2 02 45</v>
      </c>
      <c r="F316" s="154" t="s">
        <v>534</v>
      </c>
      <c r="G316" s="148" t="s">
        <v>453</v>
      </c>
      <c r="H316" s="149" t="s">
        <v>110</v>
      </c>
      <c r="I316" s="151"/>
      <c r="J316" s="151"/>
      <c r="K316" s="151"/>
      <c r="L316" s="150"/>
      <c r="M316" s="150"/>
      <c r="N316" s="150"/>
      <c r="P316" s="56"/>
    </row>
    <row r="317" spans="1:16" s="19" customFormat="1" ht="56.25" x14ac:dyDescent="0.3">
      <c r="A317" s="1" t="str">
        <f t="shared" si="17"/>
        <v>920</v>
      </c>
      <c r="B317" s="1" t="str">
        <f t="shared" si="18"/>
        <v>2 02</v>
      </c>
      <c r="C317" s="1" t="str">
        <f t="shared" si="19"/>
        <v>920 2 02</v>
      </c>
      <c r="D317" s="1" t="str">
        <f t="shared" si="20"/>
        <v>45</v>
      </c>
      <c r="E317" s="1" t="str">
        <f t="shared" si="21"/>
        <v>920 2 02 45</v>
      </c>
      <c r="F317" s="147" t="s">
        <v>487</v>
      </c>
      <c r="G317" s="148" t="s">
        <v>166</v>
      </c>
      <c r="H317" s="149" t="s">
        <v>110</v>
      </c>
      <c r="I317" s="151"/>
      <c r="J317" s="151"/>
      <c r="K317" s="151"/>
      <c r="L317" s="153"/>
      <c r="M317" s="153"/>
      <c r="N317" s="153"/>
      <c r="P317" s="56"/>
    </row>
    <row r="318" spans="1:16" s="19" customFormat="1" ht="56.25" x14ac:dyDescent="0.3">
      <c r="A318" s="1" t="str">
        <f t="shared" si="17"/>
        <v>920</v>
      </c>
      <c r="B318" s="1" t="str">
        <f t="shared" si="18"/>
        <v>2 02</v>
      </c>
      <c r="C318" s="1" t="str">
        <f t="shared" si="19"/>
        <v>920 2 02</v>
      </c>
      <c r="D318" s="1" t="str">
        <f t="shared" si="20"/>
        <v>45</v>
      </c>
      <c r="E318" s="1" t="str">
        <f t="shared" si="21"/>
        <v>920 2 02 45</v>
      </c>
      <c r="F318" s="147" t="s">
        <v>488</v>
      </c>
      <c r="G318" s="148" t="s">
        <v>167</v>
      </c>
      <c r="H318" s="149" t="s">
        <v>110</v>
      </c>
      <c r="I318" s="151"/>
      <c r="J318" s="151"/>
      <c r="K318" s="151"/>
      <c r="L318" s="153"/>
      <c r="M318" s="153"/>
      <c r="N318" s="153"/>
      <c r="P318" s="56"/>
    </row>
    <row r="319" spans="1:16" s="55" customFormat="1" ht="93.75" x14ac:dyDescent="0.25">
      <c r="A319" s="1" t="str">
        <f t="shared" si="17"/>
        <v>920</v>
      </c>
      <c r="B319" s="1" t="str">
        <f t="shared" si="18"/>
        <v>2 02</v>
      </c>
      <c r="C319" s="1" t="str">
        <f t="shared" si="19"/>
        <v>920 2 02</v>
      </c>
      <c r="D319" s="1" t="str">
        <f t="shared" si="20"/>
        <v>45</v>
      </c>
      <c r="E319" s="1" t="str">
        <f t="shared" si="21"/>
        <v>920 2 02 45</v>
      </c>
      <c r="F319" s="147" t="s">
        <v>489</v>
      </c>
      <c r="G319" s="148" t="s">
        <v>308</v>
      </c>
      <c r="H319" s="149" t="s">
        <v>110</v>
      </c>
      <c r="I319" s="151"/>
      <c r="J319" s="151"/>
      <c r="K319" s="151"/>
      <c r="L319" s="153"/>
      <c r="M319" s="153"/>
      <c r="N319" s="153"/>
      <c r="P319" s="56"/>
    </row>
    <row r="320" spans="1:16" s="55" customFormat="1" ht="56.25" x14ac:dyDescent="0.25">
      <c r="A320" s="1" t="str">
        <f t="shared" si="17"/>
        <v>920</v>
      </c>
      <c r="B320" s="1" t="str">
        <f t="shared" si="18"/>
        <v>2 02</v>
      </c>
      <c r="C320" s="1" t="str">
        <f t="shared" si="19"/>
        <v>920 2 02</v>
      </c>
      <c r="D320" s="1" t="str">
        <f t="shared" si="20"/>
        <v>45</v>
      </c>
      <c r="E320" s="1" t="str">
        <f t="shared" si="21"/>
        <v>920 2 02 45</v>
      </c>
      <c r="F320" s="147" t="s">
        <v>450</v>
      </c>
      <c r="G320" s="148" t="s">
        <v>168</v>
      </c>
      <c r="H320" s="149" t="s">
        <v>110</v>
      </c>
      <c r="I320" s="151"/>
      <c r="J320" s="151"/>
      <c r="K320" s="151"/>
      <c r="L320" s="150"/>
      <c r="M320" s="150"/>
      <c r="N320" s="150"/>
      <c r="P320" s="56"/>
    </row>
    <row r="321" spans="1:16" s="56" customFormat="1" ht="37.5" x14ac:dyDescent="0.25">
      <c r="A321" s="1" t="str">
        <f t="shared" si="17"/>
        <v>920</v>
      </c>
      <c r="B321" s="1" t="str">
        <f t="shared" si="18"/>
        <v>2 02</v>
      </c>
      <c r="C321" s="1" t="str">
        <f t="shared" si="19"/>
        <v>920 2 02</v>
      </c>
      <c r="D321" s="1" t="str">
        <f t="shared" si="20"/>
        <v>45</v>
      </c>
      <c r="E321" s="1" t="str">
        <f t="shared" si="21"/>
        <v>920 2 02 45</v>
      </c>
      <c r="F321" s="147" t="s">
        <v>458</v>
      </c>
      <c r="G321" s="148" t="s">
        <v>169</v>
      </c>
      <c r="H321" s="149" t="s">
        <v>110</v>
      </c>
      <c r="I321" s="151"/>
      <c r="J321" s="151"/>
      <c r="K321" s="151"/>
      <c r="L321" s="153"/>
      <c r="M321" s="153"/>
      <c r="N321" s="153"/>
    </row>
    <row r="322" spans="1:16" s="56" customFormat="1" ht="56.25" x14ac:dyDescent="0.25">
      <c r="A322" s="1" t="str">
        <f t="shared" si="17"/>
        <v>920</v>
      </c>
      <c r="B322" s="1" t="str">
        <f t="shared" si="18"/>
        <v>2 02</v>
      </c>
      <c r="C322" s="1" t="str">
        <f t="shared" si="19"/>
        <v>920 2 02</v>
      </c>
      <c r="D322" s="1" t="str">
        <f t="shared" si="20"/>
        <v>45</v>
      </c>
      <c r="E322" s="1" t="str">
        <f t="shared" si="21"/>
        <v>920 2 02 45</v>
      </c>
      <c r="F322" s="154" t="s">
        <v>535</v>
      </c>
      <c r="G322" s="148" t="s">
        <v>459</v>
      </c>
      <c r="H322" s="149" t="s">
        <v>110</v>
      </c>
      <c r="I322" s="151"/>
      <c r="J322" s="151"/>
      <c r="K322" s="151"/>
      <c r="L322" s="153"/>
      <c r="M322" s="153"/>
      <c r="N322" s="153"/>
    </row>
    <row r="323" spans="1:16" s="56" customFormat="1" ht="37.5" x14ac:dyDescent="0.25">
      <c r="A323" s="1" t="str">
        <f t="shared" si="17"/>
        <v>920</v>
      </c>
      <c r="B323" s="1" t="str">
        <f t="shared" si="18"/>
        <v>2 02</v>
      </c>
      <c r="C323" s="1" t="str">
        <f t="shared" si="19"/>
        <v>920 2 02</v>
      </c>
      <c r="D323" s="1" t="str">
        <f t="shared" si="20"/>
        <v>45</v>
      </c>
      <c r="E323" s="1" t="str">
        <f t="shared" si="21"/>
        <v>920 2 02 45</v>
      </c>
      <c r="F323" s="154" t="s">
        <v>536</v>
      </c>
      <c r="G323" s="148" t="s">
        <v>455</v>
      </c>
      <c r="H323" s="149" t="s">
        <v>110</v>
      </c>
      <c r="I323" s="151"/>
      <c r="J323" s="151"/>
      <c r="K323" s="151"/>
      <c r="L323" s="153"/>
      <c r="M323" s="153"/>
      <c r="N323" s="153"/>
    </row>
    <row r="324" spans="1:16" s="56" customFormat="1" ht="56.25" x14ac:dyDescent="0.25">
      <c r="A324" s="1" t="str">
        <f t="shared" si="17"/>
        <v>920</v>
      </c>
      <c r="B324" s="1" t="str">
        <f t="shared" si="18"/>
        <v>2 02</v>
      </c>
      <c r="C324" s="1" t="str">
        <f t="shared" si="19"/>
        <v>920 2 02</v>
      </c>
      <c r="D324" s="1" t="str">
        <f t="shared" si="20"/>
        <v>45</v>
      </c>
      <c r="E324" s="1" t="str">
        <f t="shared" si="21"/>
        <v>920 2 02 45</v>
      </c>
      <c r="F324" s="154" t="s">
        <v>537</v>
      </c>
      <c r="G324" s="148" t="s">
        <v>456</v>
      </c>
      <c r="H324" s="149" t="s">
        <v>110</v>
      </c>
      <c r="I324" s="151"/>
      <c r="J324" s="151"/>
      <c r="K324" s="151"/>
      <c r="L324" s="153"/>
      <c r="M324" s="153"/>
      <c r="N324" s="153"/>
    </row>
    <row r="325" spans="1:16" s="56" customFormat="1" ht="56.25" x14ac:dyDescent="0.25">
      <c r="A325" s="1"/>
      <c r="B325" s="1"/>
      <c r="C325" s="1"/>
      <c r="D325" s="1"/>
      <c r="E325" s="1"/>
      <c r="F325" s="154" t="s">
        <v>595</v>
      </c>
      <c r="G325" s="148" t="s">
        <v>596</v>
      </c>
      <c r="H325" s="149" t="s">
        <v>110</v>
      </c>
      <c r="I325" s="151"/>
      <c r="J325" s="151"/>
      <c r="K325" s="151"/>
      <c r="L325" s="153"/>
      <c r="M325" s="153"/>
      <c r="N325" s="153"/>
      <c r="P325" s="1"/>
    </row>
    <row r="326" spans="1:16" s="56" customFormat="1" ht="56.25" x14ac:dyDescent="0.25">
      <c r="A326" s="1" t="str">
        <f t="shared" si="17"/>
        <v>920</v>
      </c>
      <c r="B326" s="1" t="str">
        <f t="shared" si="18"/>
        <v>2 02</v>
      </c>
      <c r="C326" s="1" t="str">
        <f t="shared" si="19"/>
        <v>920 2 02</v>
      </c>
      <c r="D326" s="1" t="str">
        <f t="shared" si="20"/>
        <v>45</v>
      </c>
      <c r="E326" s="1" t="str">
        <f t="shared" si="21"/>
        <v>920 2 02 45</v>
      </c>
      <c r="F326" s="154" t="s">
        <v>538</v>
      </c>
      <c r="G326" s="148" t="s">
        <v>461</v>
      </c>
      <c r="H326" s="149" t="s">
        <v>110</v>
      </c>
      <c r="I326" s="151"/>
      <c r="J326" s="151"/>
      <c r="K326" s="151"/>
      <c r="L326" s="153"/>
      <c r="M326" s="153"/>
      <c r="N326" s="153"/>
      <c r="P326" s="1"/>
    </row>
    <row r="327" spans="1:16" s="56" customFormat="1" ht="112.5" x14ac:dyDescent="0.25">
      <c r="A327" s="1" t="str">
        <f t="shared" si="17"/>
        <v>920</v>
      </c>
      <c r="B327" s="1" t="str">
        <f t="shared" si="18"/>
        <v>2 02</v>
      </c>
      <c r="C327" s="1" t="str">
        <f t="shared" si="19"/>
        <v>920 2 02</v>
      </c>
      <c r="D327" s="1" t="str">
        <f t="shared" si="20"/>
        <v>45</v>
      </c>
      <c r="E327" s="1" t="str">
        <f t="shared" si="21"/>
        <v>920 2 02 45</v>
      </c>
      <c r="F327" s="154" t="s">
        <v>539</v>
      </c>
      <c r="G327" s="148" t="s">
        <v>451</v>
      </c>
      <c r="H327" s="149" t="s">
        <v>110</v>
      </c>
      <c r="I327" s="151"/>
      <c r="J327" s="151"/>
      <c r="K327" s="151"/>
      <c r="L327" s="153"/>
      <c r="M327" s="153"/>
      <c r="N327" s="153"/>
      <c r="P327" s="1"/>
    </row>
    <row r="328" spans="1:16" s="56" customFormat="1" ht="37.5" x14ac:dyDescent="0.25">
      <c r="A328" s="1" t="str">
        <f t="shared" si="17"/>
        <v>920</v>
      </c>
      <c r="B328" s="1" t="str">
        <f t="shared" si="18"/>
        <v>2 02</v>
      </c>
      <c r="C328" s="1" t="str">
        <f t="shared" si="19"/>
        <v>920 2 02</v>
      </c>
      <c r="D328" s="1" t="str">
        <f t="shared" si="20"/>
        <v>45</v>
      </c>
      <c r="E328" s="1" t="str">
        <f t="shared" si="21"/>
        <v>920 2 02 45</v>
      </c>
      <c r="F328" s="154" t="s">
        <v>540</v>
      </c>
      <c r="G328" s="148" t="s">
        <v>452</v>
      </c>
      <c r="H328" s="149" t="s">
        <v>110</v>
      </c>
      <c r="I328" s="151"/>
      <c r="J328" s="151"/>
      <c r="K328" s="151"/>
      <c r="L328" s="151"/>
      <c r="M328" s="153"/>
      <c r="N328" s="153"/>
      <c r="P328" s="1"/>
    </row>
    <row r="329" spans="1:16" s="56" customFormat="1" ht="168.75" x14ac:dyDescent="0.25">
      <c r="A329" s="1" t="str">
        <f t="shared" si="17"/>
        <v>920</v>
      </c>
      <c r="B329" s="1" t="str">
        <f t="shared" si="18"/>
        <v>2 02</v>
      </c>
      <c r="C329" s="1" t="str">
        <f t="shared" si="19"/>
        <v>920 2 02</v>
      </c>
      <c r="D329" s="1" t="str">
        <f t="shared" si="20"/>
        <v>45</v>
      </c>
      <c r="E329" s="1" t="str">
        <f t="shared" si="21"/>
        <v>920 2 02 45</v>
      </c>
      <c r="F329" s="154" t="s">
        <v>541</v>
      </c>
      <c r="G329" s="148" t="s">
        <v>454</v>
      </c>
      <c r="H329" s="149" t="s">
        <v>110</v>
      </c>
      <c r="I329" s="151"/>
      <c r="J329" s="151"/>
      <c r="K329" s="151"/>
      <c r="L329" s="151"/>
      <c r="M329" s="151"/>
      <c r="N329" s="151"/>
      <c r="P329" s="1"/>
    </row>
    <row r="330" spans="1:16" s="56" customFormat="1" ht="56.25" x14ac:dyDescent="0.25">
      <c r="A330" s="1" t="str">
        <f t="shared" si="17"/>
        <v>920</v>
      </c>
      <c r="B330" s="1" t="str">
        <f t="shared" si="18"/>
        <v>2 02</v>
      </c>
      <c r="C330" s="1" t="str">
        <f t="shared" si="19"/>
        <v>920 2 02</v>
      </c>
      <c r="D330" s="1" t="str">
        <f t="shared" si="20"/>
        <v>49</v>
      </c>
      <c r="E330" s="1" t="str">
        <f t="shared" si="21"/>
        <v>920 2 02 49</v>
      </c>
      <c r="F330" s="147" t="s">
        <v>490</v>
      </c>
      <c r="G330" s="148" t="s">
        <v>309</v>
      </c>
      <c r="H330" s="149" t="s">
        <v>110</v>
      </c>
      <c r="I330" s="151"/>
      <c r="J330" s="151"/>
      <c r="K330" s="152"/>
      <c r="L330" s="153"/>
      <c r="M330" s="153"/>
      <c r="N330" s="153"/>
      <c r="P330" s="21"/>
    </row>
    <row r="331" spans="1:16" s="56" customFormat="1" ht="56.25" x14ac:dyDescent="0.25">
      <c r="A331" s="1" t="str">
        <f t="shared" si="17"/>
        <v>920</v>
      </c>
      <c r="B331" s="1" t="str">
        <f t="shared" si="18"/>
        <v>2 02</v>
      </c>
      <c r="C331" s="1" t="str">
        <f t="shared" si="19"/>
        <v>920 2 02</v>
      </c>
      <c r="D331" s="1" t="str">
        <f t="shared" si="20"/>
        <v>49</v>
      </c>
      <c r="E331" s="1" t="str">
        <f t="shared" si="21"/>
        <v>920 2 02 49</v>
      </c>
      <c r="F331" s="147" t="s">
        <v>491</v>
      </c>
      <c r="G331" s="148" t="s">
        <v>310</v>
      </c>
      <c r="H331" s="149" t="s">
        <v>110</v>
      </c>
      <c r="I331" s="151"/>
      <c r="J331" s="151"/>
      <c r="K331" s="151"/>
      <c r="L331" s="153"/>
      <c r="M331" s="153"/>
      <c r="N331" s="153"/>
      <c r="P331" s="21"/>
    </row>
    <row r="332" spans="1:16" s="56" customFormat="1" ht="112.5" x14ac:dyDescent="0.25">
      <c r="A332" s="1" t="str">
        <f t="shared" si="17"/>
        <v>920</v>
      </c>
      <c r="B332" s="1" t="str">
        <f t="shared" si="18"/>
        <v>2 03</v>
      </c>
      <c r="C332" s="1" t="str">
        <f t="shared" si="19"/>
        <v>920 2 03</v>
      </c>
      <c r="D332" s="1" t="str">
        <f t="shared" si="20"/>
        <v>02</v>
      </c>
      <c r="E332" s="1" t="str">
        <f t="shared" si="21"/>
        <v>920 2 03 02</v>
      </c>
      <c r="F332" s="147" t="s">
        <v>463</v>
      </c>
      <c r="G332" s="148" t="s">
        <v>311</v>
      </c>
      <c r="H332" s="149" t="s">
        <v>110</v>
      </c>
      <c r="I332" s="151"/>
      <c r="J332" s="151"/>
      <c r="K332" s="151"/>
      <c r="L332" s="153"/>
      <c r="M332" s="153"/>
      <c r="N332" s="153"/>
      <c r="P332" s="21"/>
    </row>
    <row r="333" spans="1:16" ht="37.5" x14ac:dyDescent="0.25">
      <c r="A333" s="1" t="str">
        <f t="shared" si="17"/>
        <v>920</v>
      </c>
      <c r="B333" s="1" t="str">
        <f t="shared" si="18"/>
        <v>2 04</v>
      </c>
      <c r="C333" s="1" t="str">
        <f t="shared" si="19"/>
        <v>920 2 04</v>
      </c>
      <c r="D333" s="1" t="str">
        <f t="shared" si="20"/>
        <v>02</v>
      </c>
      <c r="E333" s="1" t="str">
        <f t="shared" si="21"/>
        <v>920 2 04 02</v>
      </c>
      <c r="F333" s="147" t="s">
        <v>555</v>
      </c>
      <c r="G333" s="148" t="s">
        <v>312</v>
      </c>
      <c r="H333" s="149" t="s">
        <v>110</v>
      </c>
      <c r="I333" s="151"/>
      <c r="J333" s="151"/>
      <c r="K333" s="151"/>
      <c r="L333" s="153"/>
      <c r="M333" s="153"/>
      <c r="N333" s="153"/>
      <c r="P333" s="21"/>
    </row>
    <row r="334" spans="1:16" ht="75" x14ac:dyDescent="0.25">
      <c r="A334" s="1" t="str">
        <f t="shared" si="17"/>
        <v>920</v>
      </c>
      <c r="B334" s="1" t="str">
        <f t="shared" si="18"/>
        <v>2 18</v>
      </c>
      <c r="C334" s="1" t="str">
        <f t="shared" si="19"/>
        <v>920 2 18</v>
      </c>
      <c r="D334" s="1" t="str">
        <f t="shared" si="20"/>
        <v>60</v>
      </c>
      <c r="E334" s="1" t="str">
        <f t="shared" si="21"/>
        <v>920 2 18 60</v>
      </c>
      <c r="F334" s="147" t="s">
        <v>556</v>
      </c>
      <c r="G334" s="148" t="s">
        <v>170</v>
      </c>
      <c r="H334" s="149" t="s">
        <v>110</v>
      </c>
      <c r="I334" s="151"/>
      <c r="J334" s="151"/>
      <c r="K334" s="152"/>
      <c r="L334" s="153"/>
      <c r="M334" s="153"/>
      <c r="N334" s="153"/>
      <c r="P334" s="21"/>
    </row>
    <row r="335" spans="1:16" ht="160.5" customHeight="1" x14ac:dyDescent="0.25">
      <c r="A335" s="1" t="str">
        <f t="shared" si="17"/>
        <v>920</v>
      </c>
      <c r="B335" s="1" t="str">
        <f t="shared" si="18"/>
        <v>2 18</v>
      </c>
      <c r="C335" s="1" t="str">
        <f t="shared" si="19"/>
        <v>920 2 18</v>
      </c>
      <c r="D335" s="1" t="str">
        <f t="shared" si="20"/>
        <v>35</v>
      </c>
      <c r="E335" s="1" t="str">
        <f t="shared" si="21"/>
        <v>920 2 18 35</v>
      </c>
      <c r="F335" s="147" t="s">
        <v>557</v>
      </c>
      <c r="G335" s="148" t="s">
        <v>314</v>
      </c>
      <c r="H335" s="149" t="s">
        <v>110</v>
      </c>
      <c r="I335" s="151"/>
      <c r="J335" s="151"/>
      <c r="K335" s="151"/>
      <c r="L335" s="153"/>
      <c r="M335" s="153"/>
      <c r="N335" s="153"/>
      <c r="P335" s="21"/>
    </row>
    <row r="336" spans="1:16" ht="56.25" x14ac:dyDescent="0.25">
      <c r="A336" s="1" t="str">
        <f t="shared" si="17"/>
        <v>920</v>
      </c>
      <c r="B336" s="1" t="str">
        <f t="shared" si="18"/>
        <v>2 18</v>
      </c>
      <c r="C336" s="1" t="str">
        <f t="shared" si="19"/>
        <v>920 2 18</v>
      </c>
      <c r="D336" s="1" t="str">
        <f t="shared" si="20"/>
        <v>35</v>
      </c>
      <c r="E336" s="1" t="str">
        <f t="shared" si="21"/>
        <v>920 2 18 35</v>
      </c>
      <c r="F336" s="147" t="s">
        <v>558</v>
      </c>
      <c r="G336" s="148" t="s">
        <v>559</v>
      </c>
      <c r="H336" s="149" t="s">
        <v>110</v>
      </c>
      <c r="I336" s="151"/>
      <c r="J336" s="151"/>
      <c r="K336" s="151"/>
      <c r="L336" s="153"/>
      <c r="M336" s="153"/>
      <c r="N336" s="153"/>
      <c r="P336" s="21"/>
    </row>
    <row r="337" spans="1:16" ht="75" x14ac:dyDescent="0.25">
      <c r="A337" s="1" t="str">
        <f t="shared" si="17"/>
        <v>920</v>
      </c>
      <c r="B337" s="1" t="str">
        <f t="shared" si="18"/>
        <v>2 18</v>
      </c>
      <c r="C337" s="1" t="str">
        <f t="shared" si="19"/>
        <v>920 2 18</v>
      </c>
      <c r="D337" s="1" t="str">
        <f t="shared" si="20"/>
        <v>35</v>
      </c>
      <c r="E337" s="1" t="str">
        <f t="shared" si="21"/>
        <v>920 2 18 35</v>
      </c>
      <c r="F337" s="147" t="s">
        <v>591</v>
      </c>
      <c r="G337" s="148" t="s">
        <v>313</v>
      </c>
      <c r="H337" s="149" t="s">
        <v>110</v>
      </c>
      <c r="I337" s="151"/>
      <c r="J337" s="151"/>
      <c r="K337" s="152"/>
      <c r="L337" s="153"/>
      <c r="M337" s="153"/>
      <c r="N337" s="153"/>
      <c r="P337" s="25"/>
    </row>
    <row r="338" spans="1:16" s="21" customFormat="1" ht="75" x14ac:dyDescent="0.25">
      <c r="A338" s="1" t="str">
        <f t="shared" si="17"/>
        <v>920</v>
      </c>
      <c r="B338" s="1" t="str">
        <f t="shared" si="18"/>
        <v>2 18</v>
      </c>
      <c r="C338" s="1" t="str">
        <f t="shared" si="19"/>
        <v>920 2 18</v>
      </c>
      <c r="D338" s="1" t="str">
        <f t="shared" si="20"/>
        <v>25</v>
      </c>
      <c r="E338" s="1" t="str">
        <f t="shared" si="21"/>
        <v>920 2 18 25</v>
      </c>
      <c r="F338" s="147" t="s">
        <v>592</v>
      </c>
      <c r="G338" s="148" t="s">
        <v>593</v>
      </c>
      <c r="H338" s="149" t="s">
        <v>110</v>
      </c>
      <c r="I338" s="151"/>
      <c r="J338" s="151"/>
      <c r="K338" s="152"/>
      <c r="L338" s="153"/>
      <c r="M338" s="153"/>
      <c r="N338" s="153"/>
    </row>
    <row r="339" spans="1:16" s="21" customFormat="1" ht="75" x14ac:dyDescent="0.25">
      <c r="A339" s="1" t="str">
        <f t="shared" si="17"/>
        <v>920</v>
      </c>
      <c r="B339" s="1" t="str">
        <f t="shared" si="18"/>
        <v>2 19</v>
      </c>
      <c r="C339" s="1" t="str">
        <f t="shared" si="19"/>
        <v>920 2 19</v>
      </c>
      <c r="D339" s="1" t="str">
        <f t="shared" si="20"/>
        <v>25</v>
      </c>
      <c r="E339" s="1" t="str">
        <f t="shared" si="21"/>
        <v>920 2 19 25</v>
      </c>
      <c r="F339" s="147" t="s">
        <v>560</v>
      </c>
      <c r="G339" s="148" t="s">
        <v>315</v>
      </c>
      <c r="H339" s="149" t="s">
        <v>110</v>
      </c>
      <c r="I339" s="151"/>
      <c r="J339" s="151"/>
      <c r="K339" s="152"/>
      <c r="L339" s="153"/>
      <c r="M339" s="153"/>
      <c r="N339" s="153"/>
    </row>
    <row r="340" spans="1:16" s="21" customFormat="1" ht="56.25" x14ac:dyDescent="0.25">
      <c r="A340" s="1" t="str">
        <f t="shared" si="17"/>
        <v>920</v>
      </c>
      <c r="B340" s="1" t="str">
        <f t="shared" si="18"/>
        <v>2 19</v>
      </c>
      <c r="C340" s="1" t="str">
        <f t="shared" si="19"/>
        <v>920 2 19</v>
      </c>
      <c r="D340" s="1" t="str">
        <f t="shared" si="20"/>
        <v>25</v>
      </c>
      <c r="E340" s="1" t="str">
        <f t="shared" si="21"/>
        <v>920 2 19 25</v>
      </c>
      <c r="F340" s="147" t="s">
        <v>561</v>
      </c>
      <c r="G340" s="148" t="s">
        <v>316</v>
      </c>
      <c r="H340" s="149" t="s">
        <v>110</v>
      </c>
      <c r="I340" s="151"/>
      <c r="J340" s="151"/>
      <c r="K340" s="151"/>
      <c r="L340" s="153"/>
      <c r="M340" s="153"/>
      <c r="N340" s="153"/>
    </row>
    <row r="341" spans="1:16" s="21" customFormat="1" ht="56.25" x14ac:dyDescent="0.25">
      <c r="A341" s="1" t="str">
        <f t="shared" si="17"/>
        <v>920</v>
      </c>
      <c r="B341" s="1" t="str">
        <f t="shared" si="18"/>
        <v>2 19</v>
      </c>
      <c r="C341" s="1" t="str">
        <f t="shared" si="19"/>
        <v>920 2 19</v>
      </c>
      <c r="D341" s="1" t="str">
        <f t="shared" si="20"/>
        <v>25</v>
      </c>
      <c r="E341" s="1" t="str">
        <f t="shared" si="21"/>
        <v>920 2 19 25</v>
      </c>
      <c r="F341" s="147" t="s">
        <v>562</v>
      </c>
      <c r="G341" s="148" t="s">
        <v>317</v>
      </c>
      <c r="H341" s="149" t="s">
        <v>110</v>
      </c>
      <c r="I341" s="151"/>
      <c r="J341" s="151"/>
      <c r="K341" s="151"/>
      <c r="L341" s="153"/>
      <c r="M341" s="153"/>
      <c r="N341" s="153"/>
    </row>
    <row r="342" spans="1:16" s="21" customFormat="1" ht="131.25" x14ac:dyDescent="0.25">
      <c r="A342" s="1" t="str">
        <f t="shared" si="17"/>
        <v>920</v>
      </c>
      <c r="B342" s="1" t="str">
        <f t="shared" si="18"/>
        <v>2 19</v>
      </c>
      <c r="C342" s="1" t="str">
        <f t="shared" si="19"/>
        <v>920 2 19</v>
      </c>
      <c r="D342" s="1" t="str">
        <f t="shared" si="20"/>
        <v>35</v>
      </c>
      <c r="E342" s="1" t="str">
        <f t="shared" si="21"/>
        <v>920 2 19 35</v>
      </c>
      <c r="F342" s="148" t="s">
        <v>590</v>
      </c>
      <c r="G342" s="148" t="s">
        <v>319</v>
      </c>
      <c r="H342" s="149" t="s">
        <v>110</v>
      </c>
      <c r="I342" s="151"/>
      <c r="J342" s="151"/>
      <c r="K342" s="152"/>
      <c r="L342" s="153"/>
      <c r="M342" s="153"/>
      <c r="N342" s="153"/>
    </row>
    <row r="343" spans="1:16" s="21" customFormat="1" ht="37.5" x14ac:dyDescent="0.25">
      <c r="A343" s="1" t="str">
        <f t="shared" si="17"/>
        <v>920</v>
      </c>
      <c r="B343" s="1" t="str">
        <f t="shared" si="18"/>
        <v>2 19</v>
      </c>
      <c r="C343" s="1" t="str">
        <f t="shared" si="19"/>
        <v>920 2 19</v>
      </c>
      <c r="D343" s="1" t="str">
        <f t="shared" si="20"/>
        <v>35</v>
      </c>
      <c r="E343" s="1" t="str">
        <f t="shared" si="21"/>
        <v>920 2 19 35</v>
      </c>
      <c r="F343" s="147" t="s">
        <v>320</v>
      </c>
      <c r="G343" s="148" t="s">
        <v>321</v>
      </c>
      <c r="H343" s="149" t="s">
        <v>110</v>
      </c>
      <c r="I343" s="151"/>
      <c r="J343" s="151"/>
      <c r="K343" s="152"/>
      <c r="L343" s="153"/>
      <c r="M343" s="153"/>
      <c r="N343" s="153"/>
    </row>
    <row r="344" spans="1:16" s="21" customFormat="1" ht="56.25" x14ac:dyDescent="0.25">
      <c r="A344" s="1" t="str">
        <f t="shared" si="17"/>
        <v>920</v>
      </c>
      <c r="B344" s="1" t="str">
        <f t="shared" si="18"/>
        <v>2 19</v>
      </c>
      <c r="C344" s="1" t="str">
        <f t="shared" si="19"/>
        <v>920 2 19</v>
      </c>
      <c r="D344" s="1" t="str">
        <f t="shared" si="20"/>
        <v>51</v>
      </c>
      <c r="E344" s="1" t="str">
        <f t="shared" si="21"/>
        <v>920 2 19 51</v>
      </c>
      <c r="F344" s="147" t="s">
        <v>563</v>
      </c>
      <c r="G344" s="148" t="s">
        <v>263</v>
      </c>
      <c r="H344" s="149" t="s">
        <v>110</v>
      </c>
      <c r="I344" s="151"/>
      <c r="J344" s="151"/>
      <c r="K344" s="151"/>
      <c r="L344" s="153"/>
      <c r="M344" s="153"/>
      <c r="N344" s="153"/>
    </row>
    <row r="345" spans="1:16" s="25" customFormat="1" ht="56.25" x14ac:dyDescent="0.25">
      <c r="A345" s="1" t="str">
        <f t="shared" si="17"/>
        <v>920</v>
      </c>
      <c r="B345" s="1" t="str">
        <f t="shared" si="18"/>
        <v>2 19</v>
      </c>
      <c r="C345" s="1" t="str">
        <f t="shared" si="19"/>
        <v>920 2 19</v>
      </c>
      <c r="D345" s="1" t="str">
        <f t="shared" si="20"/>
        <v>90</v>
      </c>
      <c r="E345" s="1" t="str">
        <f t="shared" si="21"/>
        <v>920 2 19 90</v>
      </c>
      <c r="F345" s="147" t="s">
        <v>564</v>
      </c>
      <c r="G345" s="148" t="s">
        <v>264</v>
      </c>
      <c r="H345" s="149" t="s">
        <v>110</v>
      </c>
      <c r="I345" s="151"/>
      <c r="J345" s="151"/>
      <c r="K345" s="152"/>
      <c r="L345" s="153"/>
      <c r="M345" s="153"/>
      <c r="N345" s="153"/>
      <c r="P345" s="21"/>
    </row>
    <row r="346" spans="1:16" s="21" customFormat="1" ht="56.25" x14ac:dyDescent="0.25">
      <c r="A346" s="1" t="str">
        <f t="shared" si="17"/>
        <v>920</v>
      </c>
      <c r="B346" s="1" t="str">
        <f t="shared" si="18"/>
        <v>2 19</v>
      </c>
      <c r="C346" s="1" t="str">
        <f t="shared" si="19"/>
        <v>920 2 19</v>
      </c>
      <c r="D346" s="1" t="str">
        <f t="shared" si="20"/>
        <v>25</v>
      </c>
      <c r="E346" s="1" t="str">
        <f t="shared" si="21"/>
        <v>920 2 19 25</v>
      </c>
      <c r="F346" s="147" t="s">
        <v>565</v>
      </c>
      <c r="G346" s="148" t="s">
        <v>566</v>
      </c>
      <c r="H346" s="149" t="s">
        <v>110</v>
      </c>
      <c r="I346" s="151"/>
      <c r="J346" s="151"/>
      <c r="K346" s="152"/>
      <c r="L346" s="153"/>
      <c r="M346" s="153"/>
      <c r="N346" s="153"/>
    </row>
    <row r="347" spans="1:16" s="21" customFormat="1" ht="56.25" x14ac:dyDescent="0.25">
      <c r="A347" s="1" t="str">
        <f t="shared" si="17"/>
        <v>920</v>
      </c>
      <c r="B347" s="1" t="str">
        <f t="shared" si="18"/>
        <v>2 19</v>
      </c>
      <c r="C347" s="1" t="str">
        <f t="shared" si="19"/>
        <v>920 2 19</v>
      </c>
      <c r="D347" s="1" t="str">
        <f t="shared" si="20"/>
        <v>25</v>
      </c>
      <c r="E347" s="1" t="str">
        <f t="shared" si="21"/>
        <v>920 2 19 25</v>
      </c>
      <c r="F347" s="147" t="s">
        <v>567</v>
      </c>
      <c r="G347" s="148" t="s">
        <v>568</v>
      </c>
      <c r="H347" s="149" t="s">
        <v>110</v>
      </c>
      <c r="I347" s="151"/>
      <c r="J347" s="151"/>
      <c r="K347" s="152"/>
      <c r="L347" s="153"/>
      <c r="M347" s="153"/>
      <c r="N347" s="153"/>
    </row>
    <row r="348" spans="1:16" s="21" customFormat="1" ht="56.25" x14ac:dyDescent="0.25">
      <c r="A348" s="1" t="str">
        <f t="shared" si="17"/>
        <v>920</v>
      </c>
      <c r="B348" s="1" t="str">
        <f t="shared" si="18"/>
        <v>2 19</v>
      </c>
      <c r="C348" s="1" t="str">
        <f t="shared" si="19"/>
        <v>920 2 19</v>
      </c>
      <c r="D348" s="1" t="str">
        <f t="shared" si="20"/>
        <v>25</v>
      </c>
      <c r="E348" s="1" t="str">
        <f t="shared" si="21"/>
        <v>920 2 19 25</v>
      </c>
      <c r="F348" s="147" t="s">
        <v>569</v>
      </c>
      <c r="G348" s="148" t="s">
        <v>570</v>
      </c>
      <c r="H348" s="149" t="s">
        <v>110</v>
      </c>
      <c r="I348" s="151"/>
      <c r="J348" s="151"/>
      <c r="K348" s="152"/>
      <c r="L348" s="153"/>
      <c r="M348" s="153"/>
      <c r="N348" s="153"/>
    </row>
    <row r="349" spans="1:16" s="21" customFormat="1" ht="56.25" x14ac:dyDescent="0.25">
      <c r="A349" s="1" t="str">
        <f t="shared" si="17"/>
        <v>920</v>
      </c>
      <c r="B349" s="1" t="str">
        <f t="shared" si="18"/>
        <v>2 19</v>
      </c>
      <c r="C349" s="1" t="str">
        <f t="shared" si="19"/>
        <v>920 2 19</v>
      </c>
      <c r="D349" s="1" t="str">
        <f t="shared" si="20"/>
        <v>25</v>
      </c>
      <c r="E349" s="1" t="str">
        <f t="shared" si="21"/>
        <v>920 2 19 25</v>
      </c>
      <c r="F349" s="147" t="s">
        <v>571</v>
      </c>
      <c r="G349" s="148" t="s">
        <v>572</v>
      </c>
      <c r="H349" s="149" t="s">
        <v>110</v>
      </c>
      <c r="I349" s="151"/>
      <c r="J349" s="151"/>
      <c r="K349" s="151"/>
      <c r="L349" s="153"/>
      <c r="M349" s="153"/>
      <c r="N349" s="153"/>
    </row>
    <row r="350" spans="1:16" s="21" customFormat="1" ht="56.25" x14ac:dyDescent="0.25">
      <c r="A350" s="1" t="str">
        <f t="shared" si="17"/>
        <v>920</v>
      </c>
      <c r="B350" s="1" t="str">
        <f t="shared" si="18"/>
        <v>2 19</v>
      </c>
      <c r="C350" s="1" t="str">
        <f t="shared" si="19"/>
        <v>920 2 19</v>
      </c>
      <c r="D350" s="1" t="str">
        <f t="shared" si="20"/>
        <v>25</v>
      </c>
      <c r="E350" s="1" t="str">
        <f t="shared" si="21"/>
        <v>920 2 19 25</v>
      </c>
      <c r="F350" s="147" t="s">
        <v>573</v>
      </c>
      <c r="G350" s="148" t="s">
        <v>574</v>
      </c>
      <c r="H350" s="149" t="s">
        <v>110</v>
      </c>
      <c r="I350" s="151"/>
      <c r="J350" s="151"/>
      <c r="K350" s="152"/>
      <c r="L350" s="153"/>
      <c r="M350" s="153"/>
      <c r="N350" s="153"/>
    </row>
    <row r="351" spans="1:16" s="21" customFormat="1" ht="56.25" x14ac:dyDescent="0.25">
      <c r="A351" s="1" t="str">
        <f t="shared" si="17"/>
        <v>920</v>
      </c>
      <c r="B351" s="1" t="str">
        <f t="shared" si="18"/>
        <v>2 19</v>
      </c>
      <c r="C351" s="1" t="str">
        <f t="shared" si="19"/>
        <v>920 2 19</v>
      </c>
      <c r="D351" s="1" t="str">
        <f t="shared" si="20"/>
        <v>25</v>
      </c>
      <c r="E351" s="1" t="str">
        <f t="shared" si="21"/>
        <v>920 2 19 25</v>
      </c>
      <c r="F351" s="147" t="s">
        <v>575</v>
      </c>
      <c r="G351" s="148" t="s">
        <v>576</v>
      </c>
      <c r="H351" s="149" t="s">
        <v>110</v>
      </c>
      <c r="I351" s="151"/>
      <c r="J351" s="151"/>
      <c r="K351" s="151"/>
      <c r="L351" s="153"/>
      <c r="M351" s="153"/>
      <c r="N351" s="153"/>
      <c r="P351" s="36"/>
    </row>
    <row r="352" spans="1:16" s="21" customFormat="1" ht="56.25" x14ac:dyDescent="0.25">
      <c r="A352" s="1" t="str">
        <f t="shared" ref="A352:A358" si="22">LEFT(C352,3)</f>
        <v>920</v>
      </c>
      <c r="B352" s="1" t="str">
        <f t="shared" ref="B352:B358" si="23">RIGHT(C352,4)</f>
        <v>2 19</v>
      </c>
      <c r="C352" s="1" t="str">
        <f t="shared" ref="C352:C358" si="24">LEFT(F352,8)</f>
        <v>920 2 19</v>
      </c>
      <c r="D352" s="1" t="str">
        <f t="shared" si="20"/>
        <v>25</v>
      </c>
      <c r="E352" s="1" t="str">
        <f t="shared" si="21"/>
        <v>920 2 19 25</v>
      </c>
      <c r="F352" s="147" t="s">
        <v>577</v>
      </c>
      <c r="G352" s="148" t="s">
        <v>578</v>
      </c>
      <c r="H352" s="149" t="s">
        <v>110</v>
      </c>
      <c r="I352" s="151"/>
      <c r="J352" s="151"/>
      <c r="K352" s="152"/>
      <c r="L352" s="153"/>
      <c r="M352" s="153"/>
      <c r="N352" s="153"/>
    </row>
    <row r="353" spans="1:16" s="21" customFormat="1" ht="56.25" x14ac:dyDescent="0.25">
      <c r="A353" s="1" t="str">
        <f t="shared" si="22"/>
        <v>920</v>
      </c>
      <c r="B353" s="1" t="str">
        <f t="shared" si="23"/>
        <v>2 19</v>
      </c>
      <c r="C353" s="1" t="str">
        <f t="shared" si="24"/>
        <v>920 2 19</v>
      </c>
      <c r="D353" s="1" t="str">
        <f t="shared" ref="D353:D358" si="25">RIGHT(E353,2)</f>
        <v>35</v>
      </c>
      <c r="E353" s="1" t="str">
        <f t="shared" ref="E353:E358" si="26">LEFT(F353,11)</f>
        <v>920 2 19 35</v>
      </c>
      <c r="F353" s="147" t="s">
        <v>579</v>
      </c>
      <c r="G353" s="148" t="s">
        <v>580</v>
      </c>
      <c r="H353" s="149" t="s">
        <v>110</v>
      </c>
      <c r="I353" s="151"/>
      <c r="J353" s="151"/>
      <c r="K353" s="151"/>
      <c r="L353" s="153"/>
      <c r="M353" s="153"/>
      <c r="N353" s="153"/>
    </row>
    <row r="354" spans="1:16" s="21" customFormat="1" ht="75" x14ac:dyDescent="0.25">
      <c r="A354" s="1" t="str">
        <f t="shared" si="22"/>
        <v>920</v>
      </c>
      <c r="B354" s="1" t="str">
        <f t="shared" si="23"/>
        <v>2 19</v>
      </c>
      <c r="C354" s="1" t="str">
        <f t="shared" si="24"/>
        <v>920 2 19</v>
      </c>
      <c r="D354" s="1" t="str">
        <f t="shared" si="25"/>
        <v>35</v>
      </c>
      <c r="E354" s="1" t="str">
        <f t="shared" si="26"/>
        <v>920 2 19 35</v>
      </c>
      <c r="F354" s="147" t="s">
        <v>581</v>
      </c>
      <c r="G354" s="148" t="s">
        <v>582</v>
      </c>
      <c r="H354" s="149" t="s">
        <v>110</v>
      </c>
      <c r="I354" s="151"/>
      <c r="J354" s="151"/>
      <c r="K354" s="152"/>
      <c r="L354" s="153"/>
      <c r="M354" s="153"/>
      <c r="N354" s="153"/>
    </row>
    <row r="355" spans="1:16" s="21" customFormat="1" ht="75" x14ac:dyDescent="0.25">
      <c r="A355" s="1" t="str">
        <f t="shared" si="22"/>
        <v>920</v>
      </c>
      <c r="B355" s="1" t="str">
        <f t="shared" si="23"/>
        <v>2 19</v>
      </c>
      <c r="C355" s="1" t="str">
        <f t="shared" si="24"/>
        <v>920 2 19</v>
      </c>
      <c r="D355" s="1" t="str">
        <f t="shared" si="25"/>
        <v>35</v>
      </c>
      <c r="E355" s="1" t="str">
        <f t="shared" si="26"/>
        <v>920 2 19 35</v>
      </c>
      <c r="F355" s="147" t="s">
        <v>583</v>
      </c>
      <c r="G355" s="148" t="s">
        <v>584</v>
      </c>
      <c r="H355" s="149" t="s">
        <v>110</v>
      </c>
      <c r="I355" s="151"/>
      <c r="J355" s="151"/>
      <c r="K355" s="151"/>
      <c r="L355" s="153"/>
      <c r="M355" s="153"/>
      <c r="N355" s="153"/>
    </row>
    <row r="356" spans="1:16" s="21" customFormat="1" ht="37.5" x14ac:dyDescent="0.25">
      <c r="A356" s="1" t="str">
        <f t="shared" si="22"/>
        <v>920</v>
      </c>
      <c r="B356" s="1" t="str">
        <f t="shared" si="23"/>
        <v>2 19</v>
      </c>
      <c r="C356" s="1" t="str">
        <f t="shared" si="24"/>
        <v>920 2 19</v>
      </c>
      <c r="D356" s="1" t="str">
        <f t="shared" si="25"/>
        <v>35</v>
      </c>
      <c r="E356" s="1" t="str">
        <f t="shared" si="26"/>
        <v>920 2 19 35</v>
      </c>
      <c r="F356" s="147" t="s">
        <v>585</v>
      </c>
      <c r="G356" s="148" t="s">
        <v>586</v>
      </c>
      <c r="H356" s="149" t="s">
        <v>110</v>
      </c>
      <c r="I356" s="151"/>
      <c r="J356" s="151"/>
      <c r="K356" s="151"/>
      <c r="L356" s="153"/>
      <c r="M356" s="153"/>
      <c r="N356" s="153"/>
    </row>
    <row r="357" spans="1:16" s="21" customFormat="1" ht="56.25" x14ac:dyDescent="0.25">
      <c r="A357" s="1" t="str">
        <f t="shared" si="22"/>
        <v>920</v>
      </c>
      <c r="B357" s="1" t="str">
        <f t="shared" si="23"/>
        <v>2 19</v>
      </c>
      <c r="C357" s="1" t="str">
        <f t="shared" si="24"/>
        <v>920 2 19</v>
      </c>
      <c r="D357" s="1" t="str">
        <f t="shared" si="25"/>
        <v>60</v>
      </c>
      <c r="E357" s="1" t="str">
        <f t="shared" si="26"/>
        <v>920 2 19 60</v>
      </c>
      <c r="F357" s="147" t="s">
        <v>587</v>
      </c>
      <c r="G357" s="148" t="s">
        <v>588</v>
      </c>
      <c r="H357" s="149" t="s">
        <v>110</v>
      </c>
      <c r="I357" s="151"/>
      <c r="J357" s="151"/>
      <c r="K357" s="151"/>
      <c r="L357" s="153"/>
      <c r="M357" s="153"/>
      <c r="N357" s="153"/>
    </row>
    <row r="358" spans="1:16" s="21" customFormat="1" ht="56.25" x14ac:dyDescent="0.25">
      <c r="A358" s="1" t="str">
        <f t="shared" si="22"/>
        <v>920</v>
      </c>
      <c r="B358" s="1" t="str">
        <f t="shared" si="23"/>
        <v>2 19</v>
      </c>
      <c r="C358" s="1" t="str">
        <f t="shared" si="24"/>
        <v>920 2 19</v>
      </c>
      <c r="D358" s="1" t="str">
        <f t="shared" si="25"/>
        <v>35</v>
      </c>
      <c r="E358" s="1" t="str">
        <f t="shared" si="26"/>
        <v>920 2 19 35</v>
      </c>
      <c r="F358" s="147" t="s">
        <v>589</v>
      </c>
      <c r="G358" s="148" t="s">
        <v>318</v>
      </c>
      <c r="H358" s="149" t="s">
        <v>110</v>
      </c>
      <c r="I358" s="151"/>
      <c r="J358" s="151"/>
      <c r="K358" s="151"/>
      <c r="L358" s="153"/>
      <c r="M358" s="153"/>
      <c r="N358" s="153"/>
    </row>
    <row r="359" spans="1:16" s="36" customFormat="1" x14ac:dyDescent="0.25">
      <c r="F359" s="243" t="s">
        <v>594</v>
      </c>
      <c r="G359" s="244"/>
      <c r="H359" s="245"/>
      <c r="I359" s="58">
        <f t="shared" ref="I359:N359" si="27">SUM(I11:I358)</f>
        <v>5775738</v>
      </c>
      <c r="J359" s="58">
        <f t="shared" si="27"/>
        <v>3915572.6617300017</v>
      </c>
      <c r="K359" s="58">
        <f t="shared" si="27"/>
        <v>5675698</v>
      </c>
      <c r="L359" s="58">
        <f t="shared" si="27"/>
        <v>5752686</v>
      </c>
      <c r="M359" s="58">
        <f t="shared" si="27"/>
        <v>6169741</v>
      </c>
      <c r="N359" s="58">
        <f t="shared" si="27"/>
        <v>6640704</v>
      </c>
      <c r="P359" s="21"/>
    </row>
    <row r="360" spans="1:16" s="21" customFormat="1" x14ac:dyDescent="0.25">
      <c r="F360" s="23"/>
      <c r="G360" s="24"/>
      <c r="H360" s="23"/>
      <c r="I360" s="57"/>
      <c r="J360" s="57"/>
      <c r="K360" s="57"/>
      <c r="L360" s="57"/>
      <c r="M360" s="57"/>
      <c r="N360" s="57"/>
    </row>
    <row r="361" spans="1:16" s="21" customFormat="1" x14ac:dyDescent="0.25">
      <c r="F361" s="23"/>
      <c r="G361" s="24"/>
      <c r="H361" s="23"/>
      <c r="I361" s="57"/>
      <c r="J361" s="57"/>
      <c r="K361" s="57"/>
      <c r="L361" s="57"/>
      <c r="M361" s="57"/>
      <c r="N361" s="57"/>
    </row>
    <row r="362" spans="1:16" s="21" customFormat="1" x14ac:dyDescent="0.25">
      <c r="F362" s="23"/>
      <c r="G362" s="24"/>
      <c r="H362" s="23"/>
      <c r="I362" s="57"/>
      <c r="J362" s="57"/>
      <c r="K362" s="57"/>
      <c r="L362" s="57"/>
      <c r="M362" s="57"/>
      <c r="N362" s="57"/>
    </row>
    <row r="363" spans="1:16" s="21" customFormat="1" x14ac:dyDescent="0.25">
      <c r="F363" s="92" t="s">
        <v>119</v>
      </c>
      <c r="G363" s="26" t="s">
        <v>120</v>
      </c>
      <c r="H363" s="27"/>
      <c r="I363" s="28" t="s">
        <v>171</v>
      </c>
      <c r="J363" s="29"/>
      <c r="K363" s="28"/>
      <c r="L363" s="28" t="s">
        <v>173</v>
      </c>
      <c r="M363" s="28"/>
      <c r="N363" s="28"/>
    </row>
    <row r="364" spans="1:16" s="21" customFormat="1" x14ac:dyDescent="0.25">
      <c r="F364" s="92" t="s">
        <v>121</v>
      </c>
      <c r="G364" s="26" t="s">
        <v>122</v>
      </c>
      <c r="H364" s="27"/>
      <c r="I364" s="7" t="s">
        <v>172</v>
      </c>
      <c r="J364" s="27"/>
      <c r="K364" s="30"/>
      <c r="L364" s="7" t="s">
        <v>123</v>
      </c>
      <c r="M364" s="7"/>
      <c r="N364" s="7"/>
    </row>
    <row r="365" spans="1:16" s="21" customFormat="1" x14ac:dyDescent="0.25">
      <c r="F365" s="92"/>
      <c r="G365" s="26"/>
      <c r="H365" s="27"/>
      <c r="I365" s="27"/>
      <c r="J365" s="27"/>
      <c r="K365" s="22"/>
      <c r="L365" s="31"/>
      <c r="M365" s="31"/>
      <c r="N365" s="32"/>
    </row>
    <row r="366" spans="1:16" s="21" customFormat="1" x14ac:dyDescent="0.25">
      <c r="F366" s="92" t="s">
        <v>124</v>
      </c>
      <c r="G366" s="33" t="s">
        <v>125</v>
      </c>
      <c r="H366" s="27"/>
      <c r="I366" s="27"/>
      <c r="J366" s="27"/>
      <c r="K366" s="30"/>
      <c r="L366" s="7" t="s">
        <v>126</v>
      </c>
      <c r="M366" s="7" t="s">
        <v>127</v>
      </c>
      <c r="N366" s="7"/>
    </row>
    <row r="367" spans="1:16" s="21" customFormat="1" x14ac:dyDescent="0.25">
      <c r="F367" s="92"/>
      <c r="G367" s="7" t="s">
        <v>174</v>
      </c>
      <c r="H367" s="1"/>
      <c r="I367" s="1"/>
      <c r="J367" s="27"/>
      <c r="K367" s="30"/>
      <c r="L367" s="7" t="s">
        <v>128</v>
      </c>
      <c r="M367" s="7" t="s">
        <v>129</v>
      </c>
      <c r="N367" s="7"/>
    </row>
    <row r="368" spans="1:16" s="21" customFormat="1" x14ac:dyDescent="0.25">
      <c r="F368" s="246" t="s">
        <v>130</v>
      </c>
      <c r="G368" s="246"/>
      <c r="H368" s="246"/>
      <c r="I368" s="92"/>
      <c r="J368" s="27"/>
      <c r="K368" s="34"/>
      <c r="L368" s="34"/>
      <c r="M368" s="34"/>
      <c r="N368" s="34"/>
    </row>
    <row r="369" spans="6:16" s="21" customFormat="1" x14ac:dyDescent="0.25">
      <c r="F369" s="246"/>
      <c r="G369" s="246"/>
      <c r="H369" s="246"/>
      <c r="I369" s="92"/>
      <c r="J369" s="27"/>
      <c r="K369" s="34"/>
      <c r="L369" s="34"/>
      <c r="M369" s="34"/>
      <c r="N369" s="34"/>
    </row>
    <row r="370" spans="6:16" s="21" customFormat="1" x14ac:dyDescent="0.25">
      <c r="G370" s="35"/>
      <c r="J370" s="36"/>
    </row>
    <row r="371" spans="6:16" s="21" customFormat="1" x14ac:dyDescent="0.25">
      <c r="G371" s="35"/>
      <c r="J371" s="36"/>
    </row>
    <row r="372" spans="6:16" s="21" customFormat="1" x14ac:dyDescent="0.25">
      <c r="G372" s="35"/>
    </row>
    <row r="373" spans="6:16" s="21" customFormat="1" x14ac:dyDescent="0.25">
      <c r="G373" s="35"/>
    </row>
    <row r="374" spans="6:16" s="21" customFormat="1" x14ac:dyDescent="0.25">
      <c r="G374" s="35"/>
    </row>
    <row r="375" spans="6:16" s="21" customFormat="1" x14ac:dyDescent="0.25">
      <c r="G375" s="35"/>
      <c r="J375" s="36"/>
      <c r="P375" s="1"/>
    </row>
    <row r="376" spans="6:16" s="21" customFormat="1" x14ac:dyDescent="0.25">
      <c r="G376" s="35"/>
      <c r="P376" s="1"/>
    </row>
    <row r="377" spans="6:16" s="21" customFormat="1" x14ac:dyDescent="0.25">
      <c r="G377" s="35"/>
      <c r="J377" s="36"/>
      <c r="P377" s="1"/>
    </row>
    <row r="378" spans="6:16" s="21" customFormat="1" x14ac:dyDescent="0.25">
      <c r="G378" s="35"/>
      <c r="P378" s="1"/>
    </row>
    <row r="379" spans="6:16" s="21" customFormat="1" x14ac:dyDescent="0.25">
      <c r="G379" s="35"/>
      <c r="P379" s="1"/>
    </row>
    <row r="380" spans="6:16" s="21" customFormat="1" x14ac:dyDescent="0.25">
      <c r="G380" s="35"/>
      <c r="J380" s="36"/>
      <c r="P380" s="1"/>
    </row>
    <row r="381" spans="6:16" s="21" customFormat="1" x14ac:dyDescent="0.25">
      <c r="G381" s="35"/>
      <c r="J381" s="36"/>
      <c r="P381" s="1"/>
    </row>
    <row r="382" spans="6:16" s="21" customFormat="1" x14ac:dyDescent="0.25">
      <c r="G382" s="35"/>
      <c r="P382" s="1"/>
    </row>
    <row r="383" spans="6:16" x14ac:dyDescent="0.25">
      <c r="I383" s="21"/>
      <c r="J383" s="21"/>
      <c r="K383" s="21"/>
      <c r="L383" s="21"/>
      <c r="M383" s="21"/>
      <c r="N383" s="21"/>
    </row>
    <row r="384" spans="6:16" x14ac:dyDescent="0.25">
      <c r="I384" s="21"/>
      <c r="J384" s="21"/>
      <c r="K384" s="21"/>
      <c r="L384" s="21"/>
      <c r="M384" s="21"/>
      <c r="N384" s="21"/>
    </row>
    <row r="385" spans="9:14" x14ac:dyDescent="0.25">
      <c r="I385" s="21"/>
      <c r="J385" s="21"/>
      <c r="K385" s="21"/>
      <c r="L385" s="21"/>
      <c r="M385" s="21"/>
      <c r="N385" s="21"/>
    </row>
    <row r="388" spans="9:14" x14ac:dyDescent="0.25">
      <c r="I388" s="21"/>
      <c r="J388" s="21"/>
    </row>
    <row r="389" spans="9:14" x14ac:dyDescent="0.25">
      <c r="I389" s="21"/>
      <c r="J389" s="21"/>
    </row>
    <row r="390" spans="9:14" x14ac:dyDescent="0.25">
      <c r="I390" s="21"/>
      <c r="J390" s="21"/>
    </row>
    <row r="391" spans="9:14" x14ac:dyDescent="0.25">
      <c r="I391" s="21"/>
      <c r="J391" s="21"/>
    </row>
    <row r="392" spans="9:14" x14ac:dyDescent="0.25">
      <c r="I392" s="21"/>
      <c r="J392" s="21"/>
    </row>
    <row r="393" spans="9:14" x14ac:dyDescent="0.25">
      <c r="I393" s="21"/>
      <c r="J393" s="21"/>
    </row>
    <row r="394" spans="9:14" x14ac:dyDescent="0.25">
      <c r="I394" s="21"/>
      <c r="J394" s="21"/>
    </row>
    <row r="395" spans="9:14" x14ac:dyDescent="0.25">
      <c r="I395" s="21"/>
      <c r="J395" s="21"/>
    </row>
  </sheetData>
  <autoFilter ref="A10:N364"/>
  <mergeCells count="10">
    <mergeCell ref="F359:H359"/>
    <mergeCell ref="F368:H369"/>
    <mergeCell ref="M1:N1"/>
    <mergeCell ref="F3:N3"/>
    <mergeCell ref="F8:G8"/>
    <mergeCell ref="H8:H9"/>
    <mergeCell ref="I8:I9"/>
    <mergeCell ref="J8:J9"/>
    <mergeCell ref="K8:K9"/>
    <mergeCell ref="L8:N8"/>
  </mergeCells>
  <pageMargins left="0.43307086614173229" right="0.23622047244094491" top="0.35433070866141736" bottom="0.15748031496062992" header="0.15748031496062992" footer="0.15748031496062992"/>
  <pageSetup paperSize="9" scale="43" orientation="landscape" r:id="rId1"/>
  <headerFooter differentFirst="1">
    <oddHeader>&amp;R&amp;P</oddHeader>
  </headerFooter>
  <rowBreaks count="2" manualBreakCount="2">
    <brk id="323" min="2" max="13" man="1"/>
    <brk id="336" min="2"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8</vt:i4>
      </vt:variant>
    </vt:vector>
  </HeadingPairs>
  <TitlesOfParts>
    <vt:vector size="12" baseType="lpstr">
      <vt:lpstr>Реестр источников доходов 31.10</vt:lpstr>
      <vt:lpstr>Реестр источников доходов 01.10</vt:lpstr>
      <vt:lpstr>Реестр источников доходов 01.09</vt:lpstr>
      <vt:lpstr>Реестр ист. от доходников</vt:lpstr>
      <vt:lpstr>'Реестр ист. от доходников'!Заголовки_для_печати</vt:lpstr>
      <vt:lpstr>'Реестр источников доходов 01.09'!Заголовки_для_печати</vt:lpstr>
      <vt:lpstr>'Реестр источников доходов 01.10'!Заголовки_для_печати</vt:lpstr>
      <vt:lpstr>'Реестр источников доходов 31.10'!Заголовки_для_печати</vt:lpstr>
      <vt:lpstr>'Реестр ист. от доходников'!Область_печати</vt:lpstr>
      <vt:lpstr>'Реестр источников доходов 01.09'!Область_печати</vt:lpstr>
      <vt:lpstr>'Реестр источников доходов 01.10'!Область_печати</vt:lpstr>
      <vt:lpstr>'Реестр источников доходов 31.10'!Область_печати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Монгуш Онер Анатольевич</dc:creator>
  <cp:lastModifiedBy>Донгак Алдын-Доржу Доржуевна</cp:lastModifiedBy>
  <cp:lastPrinted>2021-11-01T08:17:56Z</cp:lastPrinted>
  <dcterms:created xsi:type="dcterms:W3CDTF">2017-10-29T14:40:17Z</dcterms:created>
  <dcterms:modified xsi:type="dcterms:W3CDTF">2021-11-01T08:41:11Z</dcterms:modified>
</cp:coreProperties>
</file>