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4355" windowHeight="11055"/>
  </bookViews>
  <sheets>
    <sheet name="Консолид 2024" sheetId="1" r:id="rId1"/>
  </sheets>
  <definedNames>
    <definedName name="_xlnm.Print_Titles" localSheetId="0">'Консолид 2024'!$4:$4</definedName>
    <definedName name="_xlnm.Print_Area" localSheetId="0">'Консолид 2024'!$A$1:$D$305</definedName>
  </definedNames>
  <calcPr calcId="145621"/>
</workbook>
</file>

<file path=xl/calcChain.xml><?xml version="1.0" encoding="utf-8"?>
<calcChain xmlns="http://schemas.openxmlformats.org/spreadsheetml/2006/main">
  <c r="F186" i="1" l="1"/>
  <c r="E186" i="1"/>
  <c r="B56" i="1"/>
  <c r="C51" i="1"/>
  <c r="B51" i="1"/>
  <c r="C56" i="1"/>
  <c r="C136" i="1"/>
  <c r="B136" i="1"/>
  <c r="C152" i="1"/>
  <c r="B152" i="1"/>
  <c r="C163" i="1"/>
  <c r="B163" i="1"/>
  <c r="B165" i="1"/>
  <c r="C168" i="1"/>
  <c r="B168" i="1"/>
  <c r="B172" i="1"/>
  <c r="B185" i="1"/>
  <c r="D221" i="1"/>
  <c r="D220" i="1"/>
  <c r="D219" i="1"/>
  <c r="D218" i="1"/>
  <c r="D217" i="1"/>
  <c r="D216" i="1"/>
  <c r="D215" i="1"/>
  <c r="D214" i="1"/>
  <c r="D213" i="1"/>
  <c r="D212" i="1"/>
  <c r="D211" i="1"/>
  <c r="D210" i="1"/>
  <c r="D209" i="1"/>
  <c r="D208" i="1"/>
  <c r="D207" i="1"/>
  <c r="D206" i="1"/>
  <c r="D205" i="1"/>
  <c r="D204" i="1"/>
  <c r="D203" i="1"/>
  <c r="D202" i="1"/>
  <c r="D200" i="1"/>
  <c r="D199" i="1"/>
  <c r="D198" i="1"/>
  <c r="D197" i="1"/>
  <c r="D196" i="1"/>
  <c r="D195" i="1"/>
  <c r="D194" i="1"/>
  <c r="D193" i="1"/>
  <c r="D192" i="1"/>
  <c r="D191" i="1"/>
  <c r="D190" i="1"/>
  <c r="D189" i="1"/>
  <c r="D188" i="1"/>
  <c r="D187" i="1"/>
  <c r="D186" i="1"/>
  <c r="C185" i="1"/>
  <c r="D184" i="1"/>
  <c r="D183" i="1"/>
  <c r="D182" i="1"/>
  <c r="D181" i="1"/>
  <c r="D180" i="1"/>
  <c r="D179" i="1"/>
  <c r="D178" i="1"/>
  <c r="D177" i="1"/>
  <c r="D176" i="1"/>
  <c r="D175" i="1"/>
  <c r="D174" i="1"/>
  <c r="D173" i="1"/>
  <c r="C172" i="1"/>
  <c r="C165" i="1"/>
  <c r="B278" i="1"/>
  <c r="B266" i="1"/>
  <c r="C258" i="1"/>
  <c r="D249" i="1"/>
  <c r="D250" i="1"/>
  <c r="D251" i="1"/>
  <c r="D252" i="1"/>
  <c r="D253" i="1"/>
  <c r="D254" i="1"/>
  <c r="D255" i="1"/>
  <c r="D256" i="1"/>
  <c r="D257" i="1"/>
  <c r="D248" i="1"/>
  <c r="C247" i="1"/>
  <c r="B247" i="1"/>
  <c r="B258" i="1"/>
  <c r="C229" i="1"/>
  <c r="B229" i="1"/>
  <c r="D163" i="1" l="1"/>
  <c r="B50" i="1"/>
  <c r="E52" i="1" s="1"/>
  <c r="C50" i="1"/>
  <c r="F52" i="1" s="1"/>
  <c r="D185" i="1"/>
  <c r="D172" i="1"/>
  <c r="D247" i="1"/>
  <c r="B49" i="1" l="1"/>
  <c r="E51" i="1" s="1"/>
  <c r="C49" i="1"/>
  <c r="F51" i="1" s="1"/>
  <c r="D46" i="1"/>
  <c r="D45" i="1"/>
  <c r="D44" i="1"/>
  <c r="D43" i="1"/>
  <c r="D42" i="1"/>
  <c r="D40" i="1"/>
  <c r="D39" i="1"/>
  <c r="D38" i="1"/>
  <c r="D36" i="1"/>
  <c r="D35" i="1"/>
  <c r="D34" i="1"/>
  <c r="D33" i="1"/>
  <c r="D32" i="1"/>
  <c r="D31" i="1"/>
  <c r="D28" i="1"/>
  <c r="D27" i="1"/>
  <c r="D26" i="1"/>
  <c r="D25" i="1"/>
  <c r="D23" i="1"/>
  <c r="D22" i="1"/>
  <c r="D21" i="1"/>
  <c r="D20" i="1"/>
  <c r="D18" i="1"/>
  <c r="D17" i="1"/>
  <c r="D16" i="1"/>
  <c r="D15" i="1"/>
  <c r="D14" i="1"/>
  <c r="D12" i="1"/>
  <c r="D10" i="1"/>
  <c r="D9" i="1"/>
  <c r="C41" i="1"/>
  <c r="B41" i="1"/>
  <c r="C37" i="1"/>
  <c r="B37" i="1"/>
  <c r="C30" i="1"/>
  <c r="B30" i="1"/>
  <c r="C24" i="1"/>
  <c r="B24" i="1"/>
  <c r="C19" i="1"/>
  <c r="B19" i="1"/>
  <c r="C13" i="1"/>
  <c r="B13" i="1"/>
  <c r="C11" i="1"/>
  <c r="B11" i="1"/>
  <c r="C8" i="1"/>
  <c r="B8" i="1"/>
  <c r="B29" i="1" l="1"/>
  <c r="D30" i="1"/>
  <c r="D11" i="1"/>
  <c r="C7" i="1"/>
  <c r="D37" i="1"/>
  <c r="D41" i="1"/>
  <c r="D8" i="1"/>
  <c r="D19" i="1"/>
  <c r="D24" i="1"/>
  <c r="C29" i="1"/>
  <c r="D13" i="1"/>
  <c r="B7" i="1"/>
  <c r="B47" i="1" l="1"/>
  <c r="D29" i="1"/>
  <c r="C47" i="1"/>
  <c r="D7" i="1"/>
  <c r="D167" i="1"/>
  <c r="D166" i="1"/>
  <c r="D164" i="1"/>
  <c r="D119" i="1"/>
  <c r="D120" i="1"/>
  <c r="D121" i="1"/>
  <c r="D122" i="1"/>
  <c r="D123" i="1"/>
  <c r="D124" i="1"/>
  <c r="D125" i="1"/>
  <c r="D126" i="1"/>
  <c r="D56" i="1"/>
  <c r="D47" i="1" l="1"/>
  <c r="D165" i="1"/>
  <c r="B293" i="1" l="1"/>
  <c r="B298" i="1"/>
  <c r="D285" i="1"/>
  <c r="D265" i="1"/>
  <c r="D264" i="1"/>
  <c r="C263" i="1"/>
  <c r="B263" i="1"/>
  <c r="D263" i="1" l="1"/>
  <c r="C278" i="1"/>
  <c r="C275" i="1"/>
  <c r="B275" i="1"/>
  <c r="B241" i="1" l="1"/>
  <c r="D230" i="1"/>
  <c r="D231" i="1"/>
  <c r="D232" i="1"/>
  <c r="D233" i="1"/>
  <c r="D234" i="1"/>
  <c r="D235" i="1"/>
  <c r="D236" i="1"/>
  <c r="D237" i="1"/>
  <c r="D238" i="1"/>
  <c r="D240" i="1"/>
  <c r="D242" i="1"/>
  <c r="D243" i="1"/>
  <c r="D244" i="1"/>
  <c r="D245" i="1"/>
  <c r="D246" i="1"/>
  <c r="D259" i="1"/>
  <c r="D260" i="1"/>
  <c r="D261" i="1"/>
  <c r="D262" i="1"/>
  <c r="D267" i="1"/>
  <c r="D268" i="1"/>
  <c r="D269" i="1"/>
  <c r="D270" i="1"/>
  <c r="D271" i="1"/>
  <c r="D272" i="1"/>
  <c r="D273" i="1"/>
  <c r="D274" i="1"/>
  <c r="D276" i="1"/>
  <c r="D277" i="1"/>
  <c r="D279" i="1"/>
  <c r="D280" i="1"/>
  <c r="D281" i="1"/>
  <c r="D282" i="1"/>
  <c r="D283" i="1"/>
  <c r="D284" i="1"/>
  <c r="D286" i="1"/>
  <c r="D288" i="1"/>
  <c r="D289" i="1"/>
  <c r="D290" i="1"/>
  <c r="D291" i="1"/>
  <c r="D292" i="1"/>
  <c r="D294" i="1"/>
  <c r="D295" i="1"/>
  <c r="D296" i="1"/>
  <c r="D297" i="1"/>
  <c r="D299" i="1"/>
  <c r="D300" i="1"/>
  <c r="D301" i="1"/>
  <c r="D303" i="1"/>
  <c r="B239" i="1"/>
  <c r="C239" i="1"/>
  <c r="D169" i="1"/>
  <c r="D146" i="1"/>
  <c r="D147" i="1"/>
  <c r="D148" i="1"/>
  <c r="D149" i="1"/>
  <c r="D150" i="1"/>
  <c r="D151" i="1"/>
  <c r="D152" i="1"/>
  <c r="D153" i="1"/>
  <c r="D154" i="1"/>
  <c r="D155" i="1"/>
  <c r="D156" i="1"/>
  <c r="D157" i="1"/>
  <c r="D158" i="1"/>
  <c r="D159" i="1"/>
  <c r="D160" i="1"/>
  <c r="D161" i="1"/>
  <c r="D145"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53" i="1"/>
  <c r="D54" i="1"/>
  <c r="D55" i="1"/>
  <c r="D52" i="1"/>
  <c r="D239" i="1" l="1"/>
  <c r="D275" i="1"/>
  <c r="D144" i="1"/>
  <c r="D51" i="1"/>
  <c r="D168" i="1"/>
  <c r="D57" i="1"/>
  <c r="D278" i="1" l="1"/>
  <c r="D143" i="1" l="1"/>
  <c r="D142" i="1"/>
  <c r="D141" i="1"/>
  <c r="D140" i="1"/>
  <c r="D139" i="1"/>
  <c r="D138" i="1"/>
  <c r="D137" i="1"/>
  <c r="D136" i="1"/>
  <c r="D135" i="1"/>
  <c r="D133" i="1"/>
  <c r="D132" i="1"/>
  <c r="D131" i="1"/>
  <c r="D130" i="1"/>
  <c r="D129" i="1"/>
  <c r="D128" i="1"/>
  <c r="D127" i="1" l="1"/>
  <c r="C223" i="1" l="1"/>
  <c r="C241" i="1"/>
  <c r="D241" i="1" s="1"/>
  <c r="B302" i="1"/>
  <c r="F224" i="1" l="1"/>
  <c r="C225" i="1"/>
  <c r="C302" i="1"/>
  <c r="C298" i="1"/>
  <c r="C293" i="1"/>
  <c r="C287" i="1"/>
  <c r="B287" i="1"/>
  <c r="B305" i="1" s="1"/>
  <c r="C266" i="1"/>
  <c r="D266" i="1" s="1"/>
  <c r="D258" i="1"/>
  <c r="D302" i="1" l="1"/>
  <c r="C305" i="1"/>
  <c r="B308" i="1"/>
  <c r="D287" i="1"/>
  <c r="D298" i="1"/>
  <c r="D293" i="1"/>
  <c r="D229" i="1"/>
  <c r="D50" i="1"/>
  <c r="C308" i="1" l="1"/>
  <c r="D305" i="1"/>
  <c r="F226" i="1" l="1"/>
  <c r="D49" i="1" l="1"/>
  <c r="B223" i="1" l="1"/>
  <c r="E224" i="1" l="1"/>
  <c r="B225" i="1"/>
  <c r="E226" i="1" s="1"/>
  <c r="D223" i="1"/>
</calcChain>
</file>

<file path=xl/sharedStrings.xml><?xml version="1.0" encoding="utf-8"?>
<sst xmlns="http://schemas.openxmlformats.org/spreadsheetml/2006/main" count="300" uniqueCount="300">
  <si>
    <t>тыс. рублей</t>
  </si>
  <si>
    <t xml:space="preserve"> ПОКАЗАТЕЛИ </t>
  </si>
  <si>
    <t>Утверждено</t>
  </si>
  <si>
    <t>Исполнено</t>
  </si>
  <si>
    <t>% исполнения</t>
  </si>
  <si>
    <t>ДОХОДЫ</t>
  </si>
  <si>
    <t>НАЛОГОВЫЕ ДОХОДЫ</t>
  </si>
  <si>
    <t>Налоги на прибыль, доходы</t>
  </si>
  <si>
    <t>Налог на прибыль организаций</t>
  </si>
  <si>
    <t>Налог на доходы физических лиц</t>
  </si>
  <si>
    <t>Налоги на товары и услуги (работы и услуги), реализуемые на территории РФ</t>
  </si>
  <si>
    <t xml:space="preserve">Акцизы по подакцизным товарам (продукции), производимым на территории Российской Федерации </t>
  </si>
  <si>
    <t>Налоги на совокупный доход</t>
  </si>
  <si>
    <t>Налог, взимаемый в связи с применением упрощенной системы налогообложения</t>
  </si>
  <si>
    <t>Единый налог на вмененный доход</t>
  </si>
  <si>
    <t>Единый сельскохозяйственный налог</t>
  </si>
  <si>
    <t>Налог, взымаемый в связи с применением патентной системы налогообложения</t>
  </si>
  <si>
    <t xml:space="preserve">Налоги на имущество </t>
  </si>
  <si>
    <t>Налог на имущество физических лиц</t>
  </si>
  <si>
    <t>Налог на имущество организаций</t>
  </si>
  <si>
    <t>Транспортный налог</t>
  </si>
  <si>
    <t>Земельный налог</t>
  </si>
  <si>
    <t>Налоги, сборы и регулярные платежи за пользование природными ресурсами</t>
  </si>
  <si>
    <t>Налог на добычу полезных ископаемых</t>
  </si>
  <si>
    <t>Сборы за пользование объектами животного мира и за пользование объектами водных биологических ресурсов</t>
  </si>
  <si>
    <t>Государственная пошлина</t>
  </si>
  <si>
    <t>Задолженность и перерасчеты по отмененным налогам, сборам и иным обязательным платежам</t>
  </si>
  <si>
    <t>НЕНАЛОГОВЫЕ ДОХОДЫ</t>
  </si>
  <si>
    <t>Доходы от использования имущества</t>
  </si>
  <si>
    <t xml:space="preserve">        дивиденды по акциям</t>
  </si>
  <si>
    <t xml:space="preserve">        проценты за кредит</t>
  </si>
  <si>
    <t xml:space="preserve">        доходы от аренды земельных участков</t>
  </si>
  <si>
    <t xml:space="preserve">        доходы от аренды  имущества</t>
  </si>
  <si>
    <t xml:space="preserve">        доходы от части прибыли ГУПов и МУПов</t>
  </si>
  <si>
    <t>Платежи при пользовании природными ресурсами</t>
  </si>
  <si>
    <t>Плата за негативное воздействие на окружающую среду</t>
  </si>
  <si>
    <t>Плата за использование лесов</t>
  </si>
  <si>
    <t>Платежи за пользование недрами</t>
  </si>
  <si>
    <t>Доходы от оказания платных услуг и компенсации затрат государства</t>
  </si>
  <si>
    <t>Прочие доходы от оказания платных услуг и компенсации затрат государства</t>
  </si>
  <si>
    <t>Доходы от продажи материальных и нематериальных активов</t>
  </si>
  <si>
    <t>Административные платежи</t>
  </si>
  <si>
    <t>Штрафы, санкции, возмещение ущерба</t>
  </si>
  <si>
    <t>Прочие неналоговые доходы</t>
  </si>
  <si>
    <t>ИТОГО НАЛОГОВЫЕ И НЕНАЛОГОВЫЕ ДОХОДЫ</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</si>
  <si>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</si>
  <si>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</si>
  <si>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</si>
  <si>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Дотации бюджетам субъектов Российской Федерации на выравнивание бюджетной обеспеченности</t>
  </si>
  <si>
    <t>Дотации бюджетам субъектов Российской Федерации на поддержку мер по обеспечению сбалансированности бюджетов</t>
  </si>
  <si>
    <t>Субсидии бюджетам бюджетной системы Российской Федерации (межбюджетные субсидии)</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</si>
  <si>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</si>
  <si>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</si>
  <si>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строительство и реконструкцию (модернизацию) объектов питьевого водоснабжения</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</si>
  <si>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</si>
  <si>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</si>
  <si>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</si>
  <si>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реализацию мероприятий по обеспечению жильем молодых семей</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</si>
  <si>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</si>
  <si>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</si>
  <si>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</si>
  <si>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Субвенции бюджетам бюджетной системы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</si>
  <si>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</si>
  <si>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</si>
  <si>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</si>
  <si>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</si>
  <si>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увеличение площади лесовосстановления</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</si>
  <si>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</si>
  <si>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</si>
  <si>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Единая субвенция бюджетам субъектов Российской Федерации и бюджету г. Байконура</t>
  </si>
  <si>
    <t>Иные межбюджетные трансферты</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</si>
  <si>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</si>
  <si>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</si>
  <si>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</si>
  <si>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</si>
  <si>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БЕЗВОЗМЕЗДНЫЕ ПОСТУПЛЕНИЯ ОТ ГОСУДАРСТВЕННЫХ (МУНИЦИПАЛЬНЫХ) ОРГАНИЗАЦИЙ</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</si>
  <si>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</si>
  <si>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</si>
  <si>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</si>
  <si>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</si>
  <si>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ВСЕГО ДОХОДОВ</t>
  </si>
  <si>
    <t>ДЕФИЦИТ БЮДЖЕТА(-); ПРОФИЦИТ(+)</t>
  </si>
  <si>
    <t>РАСХОДЫ</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</si>
  <si>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</si>
  <si>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</si>
  <si>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</si>
  <si>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</si>
  <si>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</si>
  <si>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</si>
  <si>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</si>
  <si>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Фундаментальные исследования</t>
  </si>
  <si>
    <t>Резервные фонды</t>
  </si>
  <si>
    <t>Другие 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</si>
  <si>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</si>
  <si>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</si>
  <si>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</si>
  <si>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Органы юстиции</t>
  </si>
  <si>
    <t>Другие вопросы в области национальной безопасности и правоохранительной деятельности</t>
  </si>
  <si>
    <t>НАЦИОНАЛЬНАЯ ЭКОНОМИКА</t>
  </si>
  <si>
    <t>Общеэкономические вопросы</t>
  </si>
  <si>
    <t>Топливно-энергетический комплекс</t>
  </si>
  <si>
    <t>Сельское хозяйство и рыболовство</t>
  </si>
  <si>
    <t>Водное хозяйство</t>
  </si>
  <si>
    <t>Лесное хозяйство</t>
  </si>
  <si>
    <t>Транспорт</t>
  </si>
  <si>
    <t>Дорожное хозяйство (дорожные фонды)</t>
  </si>
  <si>
    <t>Связь и информатика</t>
  </si>
  <si>
    <t>Другие вопросы в области национальной экономики</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</si>
  <si>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</si>
  <si>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</si>
  <si>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</si>
  <si>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</si>
  <si>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</si>
  <si>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ПРИРОДНОЙ СРЕДЫ</t>
  </si>
  <si>
    <t>Охрана объектов растительного и животного мира и среды их обитания</t>
  </si>
  <si>
    <t>ОБРАЗОВАНИЕ</t>
  </si>
  <si>
    <t>Дошкольное образование</t>
  </si>
  <si>
    <t>Общее образование</t>
  </si>
  <si>
    <t>Дополнительное образование детей</t>
  </si>
  <si>
    <t>Среднее профессиональное образование</t>
  </si>
  <si>
    <t>Профессиональная подготовка, переподготовка и повышение квалификации</t>
  </si>
  <si>
    <t>Молодежная политика</t>
  </si>
  <si>
    <t>Прикладные научные исследования в области образования</t>
  </si>
  <si>
    <t>Другие вопросы в области образования</t>
  </si>
  <si>
    <t>КУЛЬТУРА И КИНЕМАТОГРАФИЯ</t>
  </si>
  <si>
    <t>Культура</t>
  </si>
  <si>
    <t>Другие вопросы в области культуры, кинематографии</t>
  </si>
  <si>
    <t xml:space="preserve">ЗДРАВООХРАНЕНИЕ </t>
  </si>
  <si>
    <t>Стационарная медицинская помощь</t>
  </si>
  <si>
    <t>Амбулаторная помощь</t>
  </si>
  <si>
    <t>Медицинская помощь в дневных стационарах всех типов</t>
  </si>
  <si>
    <t>Скорая медицинская помощь</t>
  </si>
  <si>
    <t>Санаторно-оздоровительная помощь</t>
  </si>
  <si>
    <t>Заготовка, переработка, хранение и обеспечение безопасности донорской крови и ее компонентов</t>
  </si>
  <si>
    <t>Другие вопросы в области здравоохранения</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</si>
  <si>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</si>
  <si>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</si>
  <si>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</si>
  <si>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</si>
  <si>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</si>
  <si>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</si>
  <si>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</si>
  <si>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</si>
  <si>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Массовый спорт</t>
  </si>
  <si>
    <t>Спорт высших достижений</t>
  </si>
  <si>
    <t>Другие вопросы в области физической культуры и спорта</t>
  </si>
  <si>
    <t>СРЕДСТВА МАССОВОЙ ИНФОРМАЦИИ</t>
  </si>
  <si>
    <t>Телевидение и радиовещание</t>
  </si>
  <si>
    <t>Периодическая печать и издательства</t>
  </si>
  <si>
    <t>Другие вопросы в области средств массовой информации</t>
  </si>
  <si>
    <t>ОБСЛУЖИВАНИЕ ГОСУДАРСТВЕННОГО И МУНИЦИПАЛЬНОГО ДОЛГА</t>
  </si>
  <si>
    <t>Обслуживание государственного и муниципального долга</t>
  </si>
  <si>
    <t>ИТОГО РАСХОДОВ</t>
  </si>
  <si>
    <t>Миграционная политика</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</si>
  <si>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</si>
  <si>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</si>
  <si>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</si>
  <si>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</si>
  <si>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Российской Федерации на реализацию региональных программ по формированию приверженности здоровому образу жизни с привлечением социально ориентированных некоммерческих организаций и волонтерских движений</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</si>
  <si>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</si>
  <si>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</si>
  <si>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</si>
  <si>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</si>
  <si>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поддержку отрасли культуры</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</si>
  <si>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</si>
  <si>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обеспечение комплексного развития сельских территорий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</si>
  <si>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</si>
  <si>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</si>
  <si>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Налог на профессиональный доход</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</si>
  <si>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</si>
  <si>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</si>
  <si>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Прочие доходы </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</si>
  <si>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</si>
  <si>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</si>
  <si>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</si>
  <si>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БЕЗВОЗМЕЗДНЫЕ ПОСТУПЛЕНИЯ ОТ НЕГОСУДАРСТВЕННЫХ ОРГАНИЗАЦИЙ</t>
  </si>
  <si>
    <t>Предоставление негосударственными организациями грантов для получателей средств бюджетов субъектов Российской Федерации</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</si>
  <si>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</si>
  <si>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</si>
  <si>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</si>
  <si>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выплату региональных социальных доплат к пенсии</t>
  </si>
  <si>
    <t>Субсидии бюджетам субъектов Российской Федерации на реализацию государственных программ субъектов Российской Федерации в области использования и охраны водных объектов</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</si>
  <si>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</si>
  <si>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</si>
  <si>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компенсацию выпадающих доходов территориальных сетевых организаций, функционирующих в Республике Тыва, образованных вследствие установления тарифов на услуги по передаче электрической энергии ниже экономически обоснованного уровня</t>
  </si>
  <si>
    <t>Субсидии бюджетам субъектов Российской Федерации на реализацию региональных проектов модернизации первичного звена здравоохранения</t>
  </si>
  <si>
    <t>Субсидии бюджетам субъектов Российской Федерации на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</si>
  <si>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</si>
  <si>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подготовку проектов межевания земельных участков и на проведение кадастровых работ</t>
  </si>
  <si>
    <t>Субсидии бюджетам субъектов Российской Федерации на реализацию мероприятий по модернизации школьных систем образования</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</si>
  <si>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</si>
  <si>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</si>
  <si>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Субвенции бюджетам субъектов Российской Федерации на осуществление мер пожарной безопасности и тушение лесных пожаров</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</si>
  <si>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</si>
  <si>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ПРОЧИЕ БЕЗВОЗМЕЗДНЫЕ ПОСТУПЛЕНИЯ</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</si>
  <si>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</si>
  <si>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</si>
  <si>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</si>
  <si>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субъектов Российской Федерации</t>
  </si>
  <si>
    <t>Возврат остатков иных межбюджетных трансфертов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</si>
  <si>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муниципальных районов</t>
  </si>
  <si>
    <t>Возврат остатков субвенций на осуществление ежемесячных выплат на детей в возрасте от трех до семи лет включительно из бюджетов муниципальных районов</t>
  </si>
  <si>
    <t>Гражданская оборона</t>
  </si>
  <si>
    <t>Защита населения и территории от чрезвычайных ситуаций природного и техногенного характера, пожарная безопасность</t>
  </si>
  <si>
    <t>Сбор, удаление отходов и очистка сточных вод</t>
  </si>
  <si>
    <t>Санитарно-эпидемиологическое благополучие</t>
  </si>
  <si>
    <t>Субсидии бюджетам субъектов Российской Федерации на стимулирование увеличения производства картофеля и овощей</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</si>
  <si>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</si>
  <si>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</si>
  <si>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Субсидии бюджетам субъектов Российской Федерации на создание системы долговременного ухода за гражданами пожилого возраста и инвалидами</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</si>
  <si>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</si>
  <si>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</si>
  <si>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</si>
  <si>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</si>
  <si>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</si>
  <si>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</si>
  <si>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</si>
  <si>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</si>
  <si>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</si>
  <si>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Субсидии бюджетам субъектов Российской Федерации на реализацию мероприятий в области мелиорации земель сельскохозяйственного назначения</t>
  </si>
  <si>
    <t>Субсидии бюджетам субъектов Российской Федерации на техническое оснащение региональных и муниципальных музеев</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</si>
  <si>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</si>
  <si>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</si>
  <si>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</si>
  <si>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субсидии бюджетам субъектов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</si>
  <si>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</si>
  <si>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</si>
  <si>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</si>
  <si>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</si>
  <si>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Прочие безвозмездные поступления в бюджеты субъектов Российской Федерации</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</si>
  <si>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</si>
  <si>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Доходы бюджетов субъектов Российской Федерации от возврата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муниципальных образований</t>
  </si>
  <si>
    <t>Доходы бюджетов субъектов Российской Федерации от возврата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образований</t>
  </si>
  <si>
    <t>Доходы бюджетов субъектов Российской Федерации от возврата остатков субвенций на оплату жилищно-коммунальных услуг отдельным категориям граждан из бюджетов муниципальных образований</t>
  </si>
  <si>
    <t>Доходы бюджетов субъектов Российской Федерации от возврата остатков субвенций на осуществление ежемесячных выплат на детей в возрасте от трех до семи лет включительно из бюджетов муниципальных образований</t>
  </si>
  <si>
    <t>Доходы бюджетов субъектов Российской Федерации от возврата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муниципальных образований</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</si>
  <si>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</si>
  <si>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</si>
  <si>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Возврат остатков субвенций на осуществление ежемесячных выплат на детей в возрасте от трех до семи лет включительно из бюджетов городских округов</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</si>
  <si>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городских округов</t>
  </si>
  <si>
    <t>Возврат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муниципальных районов</t>
  </si>
  <si>
    <t>Возврат остатков субвенций на осуществление первичного воинского учета органами местного самоуправления поселений, муниципальных и городских округов из бюджетов муниципальных районов</t>
  </si>
  <si>
    <t xml:space="preserve">ИСПОЛНЕНИЕ КОНСОЛИДИРОВАННОГО БЮДЖЕТА РЕСПУБЛИКИ ТЫВА ЗА 2024 ГОД </t>
  </si>
  <si>
    <t>Прикладные научные исследования в области национальной экономики</t>
  </si>
  <si>
    <t>Субсидии бюджетам субъектов Российской Федерации из местных бюджетов</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</si>
  <si>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</si>
  <si>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</si>
  <si>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</si>
  <si>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</si>
  <si>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</si>
  <si>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</si>
  <si>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создание и обеспечение функционирования центров опережающей профессиональной подготовки</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</si>
  <si>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</si>
  <si>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</si>
  <si>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Субсидия бюджету Республики Тыва на реализацию льготной ипотечной программы на территории Республики Тыва</t>
  </si>
  <si>
    <t>Субсидии бюджетам субъектов Российской Федерации на реализацию дополнительных мероприятий, направленных на снижение напряженности на рынке труда субъектов Российской Федерации, по организации общественных работ</t>
  </si>
  <si>
    <t>Субсидии бюджетам субъектов Российской Федерации на реализацию мероприятий индивидуальных программ социально-экономического развития Республики Алтай, Республики Карелия и Республики Тыва</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</si>
  <si>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</si>
  <si>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Субсидии бюджетам субъектов Российской Федерации на развитие транспортной инфраструктуры на сельских территориях</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</si>
  <si>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</si>
  <si>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Субсидии бюджетам субъектов Российской Федерации на создание виртуальных концертных залов</t>
  </si>
  <si>
    <t>Субсидии бюджетам субъектов Российской Федерации на создание модельных муниципальных библиотек</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</si>
  <si>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</si>
  <si>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</si>
  <si>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Субсидии бюджетам субъектов Российской Федерации на реконструкцию и капитальный ремонт региональных и муниципальных театров</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</si>
  <si>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</si>
  <si>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Субсидии бюджетам субъектов Российской Федерации на реконструкцию и капитальный ремонт региональных и муниципальных музеев</t>
  </si>
  <si>
    <t>Субсидии бюджетам субъектов Российской Федерации на развитие зарядной инфраструктуры для электромобилей</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</si>
  <si>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</si>
  <si>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Субсидии бюджетам субъектов Российской Федерации за счет средств резервного фонда Президента Российской Федерации</t>
  </si>
  <si>
    <t>Субсидии бюджетам субъектов Российской Федерации за счет средств резервного фонда Правительства Российской Федерации</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</si>
  <si>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</si>
  <si>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</si>
  <si>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</si>
  <si>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</si>
  <si>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Межбюджетные трансферты, передаваемые бюджетам субъектов Российской Федерации, за счет средств резервного фонда Президента Российской Федерации</t>
  </si>
  <si>
    <t>Прочие безвозмездные поступления от негосударственных организаций в бюджеты сельских поселений</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</si>
  <si>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регионального или межмуниципального значения</t>
  </si>
  <si>
    <t>Прочие безвозмездные поступления в бюджеты муниципальных районов</t>
  </si>
  <si>
    <t>Доходы бюджетов субъектов Российской Федерации от возврата остатков субсидий на приведение в нормативное состояние автомобильных дорог и искусственных дорожных сооружений из бюджетов муниципальных образований</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</si>
  <si>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</si>
  <si>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Доходы бюджетов субъектов Российской Федерации от возврата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муниципальных образований</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</si>
  <si>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</si>
  <si>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</si>
  <si>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</si>
  <si>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</si>
  <si>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Возврат остатков субсидий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 из бюджетов субъектов Российской Федерации</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</si>
  <si>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</si>
  <si>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Возврат остатков субсидий на приведение в нормативное состояние автомобильных дорог и искусственных дорожных сооружений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</si>
  <si>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</si>
  <si>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</si>
  <si>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Возврат остатков субсидий на реализацию программ формирования современной городской среды из бюджетов субъектов Российской Федерации</t>
  </si>
  <si>
    <t>Возврат остатков субсидий на реализацию мероприятий в области мелиорации земель сельскохозяйственного назначения из бюджетов субъектов Российской Федерации</t>
  </si>
  <si>
    <t>Возврат остатков субсидий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 из бюджетов субъектов Российской Федерации</t>
  </si>
  <si>
    <t>Возврат остатков иных межбюджетных трансфертов на реализацию мероприятий индивидуальных программ социально-экономического развития Республики Алтай, Республики Карелия и Республики Тыва из бюджетов субъектов Российской Федерации</t>
  </si>
  <si>
    <t>Возврат остатков субсидий на приведение в нормативное состояние автомобильных дорог и искусственных дорожных сооружений из бюджетов городских округов</t>
  </si>
  <si>
    <t>Возврат остатков субсидий на реализацию программ формирования современной городской среды из бюджетов городских округов</t>
  </si>
  <si>
    <t>Возврат остатков субвенций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городских округов</t>
  </si>
  <si>
    <t>Возврат остатков субвенций на оплату жилищно-коммунальных услуг отдельным категориям граждан из бюджетов городских округов</t>
  </si>
  <si>
    <t>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городских округов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</si>
</sst>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_ ;[Red]\-#,##0.0\ "/>
    <numFmt numFmtId="165" formatCode="#,##0.00_ ;[Red]\-#,##0.00\ "/>
    <numFmt numFmtId="166" formatCode="_(* #,##0.00_);_(* \(#,##0.00\);_(* &quot;-&quot;??_);_(@_)"/>
    <numFmt numFmtId="167" formatCode="&quot;Да&quot;;&quot;Да&quot;;&quot;Нет&quot;"/>
    <numFmt numFmtId="168" formatCode="_-* #,##0.00&quot;р.&quot;_-;\-* #,##0.00&quot;р.&quot;_-;_-* &quot;-&quot;??&quot;р.&quot;_-;_-@_-"/>
    <numFmt numFmtId="169" formatCode="_-* #,##0.00_р_._-;\-* #,##0.00_р_._-;_-* &quot;-&quot;??_р_._-;_-@_-"/>
    <numFmt numFmtId="170" formatCode="[$-419]General"/>
  </numFmts>
  <fonts count="40" x14ac:knownFonts="1">
    <font>
      <sz val="11"/>
      <color theme="1"/>
      <name val="Calibri"/>
      <family val="2"/>
      <charset val="204"/>
      <scheme val="minor"/>
    </font>
    <font>
      <sz val="11"/>
      <color theme="1"/>
      <name val="Calibri"/>
      <family val="2"/>
      <charset val="204"/>
      <scheme val="minor"/>
    </font>
    <font>
      <sz val="10"/>
      <name val="Arial Cyr"/>
      <charset val="204"/>
    </font>
    <font>
      <sz val="10"/>
      <name val="Arial"/>
      <family val="2"/>
      <charset val="204"/>
    </font>
    <font>
      <sz val="10"/>
      <name val="Arial"/>
      <family val="2"/>
      <charset val="204"/>
    </font>
    <font>
      <b/>
      <sz val="10"/>
      <name val="Arial"/>
      <family val="2"/>
      <charset val="204"/>
    </font>
    <font>
      <i/>
      <sz val="8"/>
      <color indexed="23"/>
      <name val="Arial"/>
      <family val="2"/>
      <charset val="204"/>
    </font>
    <font>
      <sz val="10"/>
      <color indexed="8"/>
      <name val="Arial"/>
      <family val="2"/>
      <charset val="204"/>
    </font>
    <font>
      <sz val="10"/>
      <color indexed="62"/>
      <name val="Arial"/>
      <family val="2"/>
      <charset val="204"/>
    </font>
    <font>
      <b/>
      <sz val="12"/>
      <name val="Times New Roman"/>
      <family val="1"/>
      <charset val="204"/>
    </font>
    <font>
      <sz val="12"/>
      <name val="Times New Roman"/>
      <family val="1"/>
      <charset val="204"/>
    </font>
    <font>
      <b/>
      <sz val="12"/>
      <color indexed="8"/>
      <name val="Times New Roman"/>
      <family val="1"/>
      <charset val="204"/>
    </font>
    <font>
      <i/>
      <sz val="12"/>
      <color indexed="8"/>
      <name val="Times New Roman"/>
      <family val="1"/>
      <charset val="204"/>
    </font>
    <font>
      <i/>
      <sz val="12"/>
      <name val="Times New Roman"/>
      <family val="1"/>
      <charset val="204"/>
    </font>
    <font>
      <sz val="12"/>
      <color indexed="8"/>
      <name val="Times New Roman"/>
      <family val="1"/>
      <charset val="204"/>
    </font>
    <font>
      <sz val="8"/>
      <color indexed="8"/>
      <name val="Times New Roman"/>
      <family val="1"/>
      <charset val="204"/>
    </font>
    <font>
      <b/>
      <sz val="10"/>
      <color indexed="8"/>
      <name val="Arial"/>
      <family val="2"/>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8"/>
      <color theme="1"/>
      <name val="Calibri"/>
      <family val="2"/>
      <charset val="204"/>
      <scheme val="mino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rgb="FF000000"/>
      <name val="Arial"/>
      <family val="2"/>
      <charset val="204"/>
    </font>
    <font>
      <sz val="12"/>
      <color rgb="FF000000"/>
      <name val="Times New Roman"/>
      <family val="1"/>
      <charset val="204"/>
    </font>
  </fonts>
  <fills count="24">
    <fill>
      <patternFill patternType="none"/>
    </fill>
    <fill>
      <patternFill patternType="gray125"/>
    </fill>
    <fill>
      <patternFill patternType="solid">
        <fgColor rgb="FFCECEBB"/>
        <bgColor indexed="64"/>
      </patternFill>
    </fill>
    <fill>
      <patternFill patternType="darkDown">
        <fgColor indexed="10"/>
      </patternFill>
    </fill>
    <fill>
      <patternFill patternType="solid">
        <fgColor indexed="22"/>
      </patternFill>
    </fill>
    <fill>
      <patternFill patternType="solid">
        <fgColor indexed="51"/>
      </patternFill>
    </fill>
    <fill>
      <patternFill patternType="solid">
        <fgColor indexed="31"/>
      </patternFill>
    </fill>
    <fill>
      <patternFill patternType="solid">
        <fgColor indexed="15"/>
      </patternFill>
    </fill>
    <fill>
      <patternFill patternType="solid">
        <fgColor indexed="13"/>
      </patternFill>
    </fill>
    <fill>
      <patternFill patternType="solid">
        <fgColor indexed="41"/>
      </patternFill>
    </fill>
    <fill>
      <patternFill patternType="solid">
        <fgColor indexed="26"/>
      </patternFill>
    </fill>
    <fill>
      <patternFill patternType="solid">
        <fgColor indexed="43"/>
      </patternFill>
    </fill>
    <fill>
      <patternFill patternType="solid">
        <fgColor theme="0"/>
        <bgColor indexed="64"/>
      </patternFill>
    </fill>
    <fill>
      <patternFill patternType="solid">
        <fgColor theme="9" tint="0.79998168889431442"/>
        <bgColor indexed="6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47"/>
      </patternFill>
    </fill>
    <fill>
      <patternFill patternType="solid">
        <fgColor indexed="55"/>
      </patternFill>
    </fill>
    <fill>
      <patternFill patternType="solid">
        <fgColor indexed="45"/>
      </patternFill>
    </fill>
    <fill>
      <patternFill patternType="solid">
        <f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34">
    <xf numFmtId="0" fontId="0" fillId="0" borderId="0"/>
    <xf numFmtId="0" fontId="2" fillId="0" borderId="0"/>
    <xf numFmtId="0" fontId="3" fillId="0" borderId="0"/>
    <xf numFmtId="0" fontId="2" fillId="0" borderId="0"/>
    <xf numFmtId="0" fontId="3" fillId="0" borderId="0"/>
    <xf numFmtId="166" fontId="3" fillId="0" borderId="0" applyFont="0" applyFill="0" applyBorder="0" applyAlignment="0" applyProtection="0"/>
    <xf numFmtId="0" fontId="2" fillId="0" borderId="0"/>
    <xf numFmtId="0" fontId="4" fillId="0" borderId="2" applyNumberFormat="0">
      <alignment horizontal="right" vertical="top"/>
    </xf>
    <xf numFmtId="0" fontId="3" fillId="0" borderId="2" applyNumberFormat="0">
      <alignment horizontal="right" vertical="top"/>
    </xf>
    <xf numFmtId="0" fontId="4" fillId="0" borderId="2" applyNumberFormat="0">
      <alignment horizontal="right" vertical="top"/>
    </xf>
    <xf numFmtId="0" fontId="3" fillId="0" borderId="2" applyNumberFormat="0">
      <alignment horizontal="right" vertical="top"/>
    </xf>
    <xf numFmtId="0" fontId="4" fillId="3" borderId="2" applyNumberFormat="0">
      <alignment horizontal="right" vertical="top"/>
    </xf>
    <xf numFmtId="0" fontId="3" fillId="3" borderId="2" applyNumberFormat="0">
      <alignment horizontal="right" vertical="top"/>
    </xf>
    <xf numFmtId="49" fontId="4" fillId="4" borderId="2">
      <alignment horizontal="left" vertical="top"/>
    </xf>
    <xf numFmtId="49" fontId="5" fillId="0" borderId="2">
      <alignment horizontal="left" vertical="top"/>
    </xf>
    <xf numFmtId="49" fontId="3" fillId="4" borderId="2">
      <alignment horizontal="left" vertical="top"/>
    </xf>
    <xf numFmtId="49" fontId="3" fillId="4" borderId="2">
      <alignment horizontal="left" vertical="top"/>
    </xf>
    <xf numFmtId="49" fontId="3" fillId="4" borderId="2">
      <alignment horizontal="left" vertical="top"/>
    </xf>
    <xf numFmtId="49" fontId="3" fillId="4" borderId="2">
      <alignment horizontal="left" vertical="top"/>
    </xf>
    <xf numFmtId="49" fontId="3" fillId="4" borderId="2">
      <alignment horizontal="left" vertical="top"/>
    </xf>
    <xf numFmtId="49" fontId="3" fillId="4" borderId="2">
      <alignment horizontal="left" vertical="top"/>
    </xf>
    <xf numFmtId="49" fontId="3" fillId="4" borderId="2">
      <alignment horizontal="left" vertical="top"/>
    </xf>
    <xf numFmtId="0" fontId="4" fillId="5" borderId="2">
      <alignment horizontal="left" vertical="top" wrapText="1"/>
    </xf>
    <xf numFmtId="0" fontId="3" fillId="5" borderId="2">
      <alignment horizontal="left" vertical="top" wrapText="1"/>
    </xf>
    <xf numFmtId="0" fontId="5" fillId="0" borderId="2">
      <alignment horizontal="left" vertical="top" wrapText="1"/>
    </xf>
    <xf numFmtId="0" fontId="4" fillId="6" borderId="2">
      <alignment horizontal="left" vertical="top" wrapText="1"/>
    </xf>
    <xf numFmtId="0" fontId="3" fillId="6" borderId="2">
      <alignment horizontal="left" vertical="top" wrapText="1"/>
    </xf>
    <xf numFmtId="0" fontId="4" fillId="7" borderId="2">
      <alignment horizontal="left" vertical="top" wrapText="1"/>
    </xf>
    <xf numFmtId="0" fontId="3" fillId="7" borderId="2">
      <alignment horizontal="left" vertical="top" wrapText="1"/>
    </xf>
    <xf numFmtId="0" fontId="4" fillId="8" borderId="2">
      <alignment horizontal="left" vertical="top" wrapText="1"/>
    </xf>
    <xf numFmtId="0" fontId="3" fillId="8" borderId="2">
      <alignment horizontal="left" vertical="top" wrapText="1"/>
    </xf>
    <xf numFmtId="0" fontId="4" fillId="9" borderId="2">
      <alignment horizontal="left" vertical="top" wrapText="1"/>
    </xf>
    <xf numFmtId="0" fontId="4" fillId="0" borderId="2">
      <alignment horizontal="left" vertical="top" wrapText="1"/>
    </xf>
    <xf numFmtId="0" fontId="3" fillId="0"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6" fillId="0" borderId="0">
      <alignment horizontal="lef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7" fillId="0" borderId="0"/>
    <xf numFmtId="0" fontId="4" fillId="5" borderId="3" applyNumberFormat="0">
      <alignment horizontal="right" vertical="top"/>
    </xf>
    <xf numFmtId="0" fontId="4" fillId="6" borderId="3" applyNumberFormat="0">
      <alignment horizontal="right" vertical="top"/>
    </xf>
    <xf numFmtId="0" fontId="4" fillId="0" borderId="2" applyNumberFormat="0">
      <alignment horizontal="right" vertical="top"/>
    </xf>
    <xf numFmtId="0" fontId="3" fillId="0" borderId="2" applyNumberFormat="0">
      <alignment horizontal="right" vertical="top"/>
    </xf>
    <xf numFmtId="0" fontId="3" fillId="6" borderId="3" applyNumberFormat="0">
      <alignment horizontal="right" vertical="top"/>
    </xf>
    <xf numFmtId="0" fontId="3" fillId="6" borderId="3" applyNumberFormat="0">
      <alignment horizontal="right" vertical="top"/>
    </xf>
    <xf numFmtId="0" fontId="3" fillId="6" borderId="3" applyNumberFormat="0">
      <alignment horizontal="right" vertical="top"/>
    </xf>
    <xf numFmtId="0" fontId="3" fillId="6" borderId="3" applyNumberFormat="0">
      <alignment horizontal="right" vertical="top"/>
    </xf>
    <xf numFmtId="0" fontId="3" fillId="6" borderId="3" applyNumberFormat="0">
      <alignment horizontal="right" vertical="top"/>
    </xf>
    <xf numFmtId="0" fontId="3" fillId="6" borderId="3" applyNumberFormat="0">
      <alignment horizontal="right" vertical="top"/>
    </xf>
    <xf numFmtId="0" fontId="3" fillId="6" borderId="3" applyNumberFormat="0">
      <alignment horizontal="right" vertical="top"/>
    </xf>
    <xf numFmtId="0" fontId="4" fillId="0" borderId="2" applyNumberFormat="0">
      <alignment horizontal="right" vertical="top"/>
    </xf>
    <xf numFmtId="0" fontId="3" fillId="0" borderId="2" applyNumberFormat="0">
      <alignment horizontal="right" vertical="top"/>
    </xf>
    <xf numFmtId="0" fontId="3" fillId="5" borderId="3" applyNumberFormat="0">
      <alignment horizontal="right" vertical="top"/>
    </xf>
    <xf numFmtId="0" fontId="3" fillId="5" borderId="3" applyNumberFormat="0">
      <alignment horizontal="right" vertical="top"/>
    </xf>
    <xf numFmtId="0" fontId="3" fillId="5" borderId="3" applyNumberFormat="0">
      <alignment horizontal="right" vertical="top"/>
    </xf>
    <xf numFmtId="0" fontId="3" fillId="5" borderId="3" applyNumberFormat="0">
      <alignment horizontal="right" vertical="top"/>
    </xf>
    <xf numFmtId="0" fontId="3" fillId="5" borderId="3" applyNumberFormat="0">
      <alignment horizontal="right" vertical="top"/>
    </xf>
    <xf numFmtId="0" fontId="3" fillId="5" borderId="3" applyNumberFormat="0">
      <alignment horizontal="right" vertical="top"/>
    </xf>
    <xf numFmtId="0" fontId="3" fillId="5" borderId="3" applyNumberFormat="0">
      <alignment horizontal="right" vertical="top"/>
    </xf>
    <xf numFmtId="0" fontId="4" fillId="7" borderId="3" applyNumberFormat="0">
      <alignment horizontal="right" vertical="top"/>
    </xf>
    <xf numFmtId="0" fontId="4" fillId="0" borderId="2" applyNumberFormat="0">
      <alignment horizontal="right" vertical="top"/>
    </xf>
    <xf numFmtId="0" fontId="3" fillId="0" borderId="2" applyNumberFormat="0">
      <alignment horizontal="right" vertical="top"/>
    </xf>
    <xf numFmtId="0" fontId="3" fillId="7" borderId="3" applyNumberFormat="0">
      <alignment horizontal="right" vertical="top"/>
    </xf>
    <xf numFmtId="0" fontId="3" fillId="7" borderId="3" applyNumberFormat="0">
      <alignment horizontal="right" vertical="top"/>
    </xf>
    <xf numFmtId="0" fontId="3" fillId="7" borderId="3" applyNumberFormat="0">
      <alignment horizontal="right" vertical="top"/>
    </xf>
    <xf numFmtId="0" fontId="3" fillId="7" borderId="3" applyNumberFormat="0">
      <alignment horizontal="right" vertical="top"/>
    </xf>
    <xf numFmtId="0" fontId="3" fillId="7" borderId="3" applyNumberFormat="0">
      <alignment horizontal="right" vertical="top"/>
    </xf>
    <xf numFmtId="0" fontId="3" fillId="7" borderId="3" applyNumberFormat="0">
      <alignment horizontal="right" vertical="top"/>
    </xf>
    <xf numFmtId="0" fontId="3" fillId="7" borderId="3" applyNumberFormat="0">
      <alignment horizontal="right" vertical="top"/>
    </xf>
    <xf numFmtId="0" fontId="3" fillId="10" borderId="4" applyNumberFormat="0" applyFont="0" applyAlignment="0" applyProtection="0"/>
    <xf numFmtId="49" fontId="8" fillId="11" borderId="2">
      <alignment horizontal="left" vertical="top" wrapText="1"/>
    </xf>
    <xf numFmtId="49" fontId="4" fillId="0" borderId="2">
      <alignment horizontal="left" vertical="top" wrapText="1"/>
    </xf>
    <xf numFmtId="49" fontId="3" fillId="0" borderId="2">
      <alignment horizontal="left" vertical="top" wrapText="1"/>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9" borderId="2">
      <alignment horizontal="left" vertical="top" wrapText="1"/>
    </xf>
    <xf numFmtId="0" fontId="4" fillId="0" borderId="2">
      <alignment horizontal="left" vertical="top" wrapText="1"/>
    </xf>
    <xf numFmtId="0" fontId="3" fillId="0"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0" fontId="3" fillId="9" borderId="2">
      <alignment horizontal="left" vertical="top" wrapText="1"/>
    </xf>
    <xf numFmtId="49" fontId="3" fillId="4" borderId="2">
      <alignment horizontal="left" vertical="top"/>
    </xf>
    <xf numFmtId="0" fontId="3" fillId="9" borderId="2">
      <alignment horizontal="left" vertical="top" wrapText="1"/>
    </xf>
    <xf numFmtId="0" fontId="3" fillId="9" borderId="2">
      <alignment horizontal="left" vertical="top" wrapText="1"/>
    </xf>
    <xf numFmtId="0" fontId="3" fillId="7" borderId="3" applyNumberFormat="0">
      <alignment horizontal="right" vertical="top"/>
    </xf>
    <xf numFmtId="0" fontId="3" fillId="5" borderId="3" applyNumberFormat="0">
      <alignment horizontal="right" vertical="top"/>
    </xf>
    <xf numFmtId="0" fontId="3" fillId="6" borderId="3" applyNumberFormat="0">
      <alignment horizontal="right" vertical="top"/>
    </xf>
    <xf numFmtId="0" fontId="3" fillId="6" borderId="3" applyNumberFormat="0">
      <alignment horizontal="right" vertical="top"/>
    </xf>
    <xf numFmtId="0" fontId="3" fillId="5" borderId="3" applyNumberFormat="0">
      <alignment horizontal="right" vertical="top"/>
    </xf>
    <xf numFmtId="0" fontId="3" fillId="6" borderId="3" applyNumberFormat="0">
      <alignment horizontal="right" vertical="top"/>
    </xf>
    <xf numFmtId="0" fontId="3" fillId="7" borderId="3" applyNumberFormat="0">
      <alignment horizontal="right" vertical="top"/>
    </xf>
    <xf numFmtId="0" fontId="3" fillId="9" borderId="2">
      <alignment horizontal="left" vertical="top" wrapText="1"/>
    </xf>
    <xf numFmtId="49" fontId="3" fillId="4" borderId="2">
      <alignment horizontal="left" vertical="top"/>
    </xf>
    <xf numFmtId="0" fontId="3" fillId="9" borderId="2">
      <alignment horizontal="left" vertical="top" wrapText="1"/>
    </xf>
    <xf numFmtId="0" fontId="3" fillId="5" borderId="3" applyNumberFormat="0">
      <alignment horizontal="right" vertical="top"/>
    </xf>
    <xf numFmtId="0" fontId="3" fillId="0" borderId="0"/>
    <xf numFmtId="0" fontId="3" fillId="0" borderId="0"/>
    <xf numFmtId="0" fontId="3" fillId="0" borderId="0"/>
    <xf numFmtId="0" fontId="3" fillId="0" borderId="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6" fillId="0" borderId="0">
      <alignment horizontal="center" vertical="top"/>
    </xf>
    <xf numFmtId="0" fontId="7" fillId="0" borderId="0">
      <alignment horizontal="left" vertical="top"/>
    </xf>
    <xf numFmtId="0" fontId="15" fillId="0" borderId="0">
      <alignment horizontal="left" vertical="top"/>
    </xf>
    <xf numFmtId="0" fontId="17" fillId="0" borderId="0">
      <alignment horizontal="left" vertical="center"/>
    </xf>
    <xf numFmtId="0" fontId="18" fillId="0" borderId="0">
      <alignment horizontal="left" vertical="top"/>
    </xf>
    <xf numFmtId="0" fontId="17" fillId="0" borderId="0">
      <alignment horizontal="center" vertical="center"/>
    </xf>
    <xf numFmtId="0" fontId="15" fillId="0" borderId="0">
      <alignment horizontal="left" vertical="center"/>
    </xf>
    <xf numFmtId="0" fontId="15" fillId="0" borderId="0">
      <alignment horizontal="left" vertical="center"/>
    </xf>
    <xf numFmtId="0" fontId="19" fillId="0" borderId="0">
      <alignment horizontal="right" vertical="top"/>
    </xf>
    <xf numFmtId="0" fontId="15" fillId="0" borderId="0">
      <alignment horizontal="left" vertical="center"/>
    </xf>
    <xf numFmtId="0" fontId="19" fillId="0" borderId="0">
      <alignment horizontal="left" vertical="top"/>
    </xf>
    <xf numFmtId="0" fontId="19" fillId="0" borderId="0">
      <alignment horizontal="right" vertical="top"/>
    </xf>
    <xf numFmtId="0" fontId="19" fillId="0" borderId="0">
      <alignment horizontal="center" vertical="top"/>
    </xf>
    <xf numFmtId="0" fontId="19" fillId="0" borderId="0">
      <alignment horizontal="left" vertical="top"/>
    </xf>
    <xf numFmtId="0" fontId="19" fillId="0" borderId="0">
      <alignment horizontal="left" vertical="top"/>
    </xf>
    <xf numFmtId="0" fontId="19" fillId="0" borderId="0">
      <alignment horizontal="center" vertical="top"/>
    </xf>
    <xf numFmtId="0" fontId="19" fillId="0" borderId="0">
      <alignment horizontal="center" vertical="top"/>
    </xf>
    <xf numFmtId="0" fontId="19" fillId="0" borderId="0">
      <alignment horizontal="left" vertical="top"/>
    </xf>
    <xf numFmtId="0" fontId="17" fillId="0" borderId="0">
      <alignment horizontal="left" vertical="top"/>
    </xf>
    <xf numFmtId="0" fontId="19" fillId="0" borderId="0">
      <alignment horizontal="center" vertical="top"/>
    </xf>
    <xf numFmtId="0" fontId="17" fillId="0" borderId="0">
      <alignment horizontal="left" vertical="top"/>
    </xf>
    <xf numFmtId="0" fontId="15" fillId="0" borderId="0">
      <alignment horizontal="center" vertical="center"/>
    </xf>
    <xf numFmtId="0" fontId="7" fillId="0" borderId="0">
      <alignment horizontal="left" vertical="top"/>
    </xf>
    <xf numFmtId="0" fontId="17" fillId="0" borderId="0">
      <alignment horizontal="left" vertical="top"/>
    </xf>
    <xf numFmtId="0" fontId="17" fillId="0" borderId="0">
      <alignment horizontal="left" vertical="top"/>
    </xf>
    <xf numFmtId="0" fontId="17" fillId="0" borderId="0">
      <alignment horizontal="right" vertical="center"/>
    </xf>
    <xf numFmtId="0" fontId="15" fillId="0" borderId="0">
      <alignment horizontal="left" vertical="center"/>
    </xf>
    <xf numFmtId="0" fontId="17" fillId="0" borderId="0">
      <alignment horizontal="left" vertical="top"/>
    </xf>
    <xf numFmtId="0" fontId="15" fillId="0" borderId="0">
      <alignment horizontal="right" vertical="center"/>
    </xf>
    <xf numFmtId="0" fontId="17" fillId="0" borderId="0">
      <alignment horizontal="left" vertical="top"/>
    </xf>
    <xf numFmtId="0" fontId="17" fillId="0" borderId="0">
      <alignment horizontal="left" vertical="top"/>
    </xf>
    <xf numFmtId="0" fontId="17" fillId="0" borderId="0">
      <alignment horizontal="left" vertical="top"/>
    </xf>
    <xf numFmtId="0" fontId="15" fillId="0" borderId="0">
      <alignment horizontal="center" vertical="center"/>
    </xf>
    <xf numFmtId="0" fontId="17" fillId="0" borderId="0">
      <alignment horizontal="right" vertical="center"/>
    </xf>
    <xf numFmtId="0" fontId="15" fillId="0" borderId="0">
      <alignment horizontal="left" vertical="center"/>
    </xf>
    <xf numFmtId="0" fontId="18" fillId="0" borderId="0">
      <alignment horizontal="left" vertical="top"/>
    </xf>
    <xf numFmtId="0" fontId="15" fillId="0" borderId="0">
      <alignment horizontal="right" vertical="center"/>
    </xf>
    <xf numFmtId="0" fontId="17" fillId="0" borderId="0">
      <alignment horizontal="right" vertical="center"/>
    </xf>
    <xf numFmtId="0" fontId="18" fillId="0" borderId="0">
      <alignment horizontal="left" vertical="top"/>
    </xf>
    <xf numFmtId="0" fontId="17" fillId="0" borderId="0">
      <alignment horizontal="left" vertical="center"/>
    </xf>
    <xf numFmtId="0" fontId="15" fillId="0" borderId="0">
      <alignment horizontal="right" vertical="center"/>
    </xf>
    <xf numFmtId="0" fontId="17" fillId="0" borderId="0">
      <alignment horizontal="left" vertical="top"/>
    </xf>
    <xf numFmtId="0" fontId="15" fillId="0" borderId="0">
      <alignment horizontal="left" vertical="center"/>
    </xf>
    <xf numFmtId="0" fontId="18" fillId="0" borderId="0">
      <alignment horizontal="left" vertical="top"/>
    </xf>
    <xf numFmtId="0" fontId="17" fillId="0" borderId="0">
      <alignment horizontal="left" vertical="top"/>
    </xf>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1" fillId="20" borderId="5" applyNumberFormat="0" applyAlignment="0" applyProtection="0"/>
    <xf numFmtId="0" fontId="22" fillId="4" borderId="6" applyNumberFormat="0" applyAlignment="0" applyProtection="0"/>
    <xf numFmtId="0" fontId="23" fillId="4" borderId="5" applyNumberFormat="0" applyAlignment="0" applyProtection="0"/>
    <xf numFmtId="0" fontId="3" fillId="0" borderId="0"/>
    <xf numFmtId="168" fontId="1" fillId="0" borderId="0" applyFont="0" applyFill="0" applyBorder="0" applyAlignment="0" applyProtection="0"/>
    <xf numFmtId="0" fontId="24" fillId="0" borderId="7" applyNumberFormat="0" applyFill="0" applyAlignment="0" applyProtection="0"/>
    <xf numFmtId="0" fontId="25" fillId="0" borderId="8" applyNumberFormat="0" applyFill="0" applyAlignment="0" applyProtection="0"/>
    <xf numFmtId="0" fontId="26" fillId="0" borderId="9" applyNumberFormat="0" applyFill="0" applyAlignment="0" applyProtection="0"/>
    <xf numFmtId="0" fontId="26" fillId="0" borderId="0" applyNumberFormat="0" applyFill="0" applyBorder="0" applyAlignment="0" applyProtection="0"/>
    <xf numFmtId="0" fontId="27" fillId="0" borderId="10" applyNumberFormat="0" applyFill="0" applyAlignment="0" applyProtection="0"/>
    <xf numFmtId="0" fontId="28" fillId="21" borderId="11" applyNumberFormat="0" applyAlignment="0" applyProtection="0"/>
    <xf numFmtId="0" fontId="29" fillId="0" borderId="0" applyNumberFormat="0" applyFill="0" applyBorder="0" applyAlignment="0" applyProtection="0"/>
    <xf numFmtId="0" fontId="30" fillId="11" borderId="0" applyNumberFormat="0" applyBorder="0" applyAlignment="0" applyProtection="0"/>
    <xf numFmtId="0" fontId="1" fillId="0" borderId="0"/>
    <xf numFmtId="0" fontId="1" fillId="0" borderId="0"/>
    <xf numFmtId="0" fontId="1" fillId="0" borderId="0"/>
    <xf numFmtId="0" fontId="7" fillId="0" borderId="0"/>
    <xf numFmtId="0" fontId="3" fillId="0" borderId="0"/>
    <xf numFmtId="0" fontId="3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7" fillId="0" borderId="0"/>
    <xf numFmtId="0" fontId="1" fillId="0" borderId="0"/>
    <xf numFmtId="0" fontId="3" fillId="0" borderId="0"/>
    <xf numFmtId="0" fontId="7" fillId="0" borderId="0"/>
    <xf numFmtId="0" fontId="1" fillId="0" borderId="0"/>
    <xf numFmtId="0" fontId="31" fillId="0" borderId="0"/>
    <xf numFmtId="0" fontId="3" fillId="0" borderId="0"/>
    <xf numFmtId="0" fontId="32" fillId="0" borderId="0"/>
    <xf numFmtId="0" fontId="1" fillId="0" borderId="0"/>
    <xf numFmtId="0" fontId="33" fillId="22" borderId="0" applyNumberFormat="0" applyBorder="0" applyAlignment="0" applyProtection="0"/>
    <xf numFmtId="0" fontId="34" fillId="0" borderId="0" applyNumberFormat="0" applyFill="0" applyBorder="0" applyAlignment="0" applyProtection="0"/>
    <xf numFmtId="9" fontId="3" fillId="0" borderId="0" applyFont="0" applyFill="0" applyBorder="0" applyAlignment="0" applyProtection="0"/>
    <xf numFmtId="0" fontId="35" fillId="0" borderId="12" applyNumberFormat="0" applyFill="0" applyAlignment="0" applyProtection="0"/>
    <xf numFmtId="0" fontId="36" fillId="0" borderId="0" applyNumberFormat="0" applyFill="0" applyBorder="0" applyAlignment="0" applyProtection="0"/>
    <xf numFmtId="43" fontId="1" fillId="0" borderId="0" applyFont="0" applyFill="0" applyBorder="0" applyAlignment="0" applyProtection="0"/>
    <xf numFmtId="169" fontId="7" fillId="0" borderId="0" applyFon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9" fontId="31" fillId="0" borderId="0" applyFont="0" applyFill="0" applyBorder="0" applyAlignment="0" applyProtection="0"/>
    <xf numFmtId="0" fontId="37" fillId="23" borderId="0" applyNumberFormat="0" applyBorder="0" applyAlignment="0" applyProtection="0"/>
    <xf numFmtId="170" fontId="38" fillId="0" borderId="0" applyBorder="0" applyProtection="0"/>
    <xf numFmtId="0" fontId="3" fillId="9" borderId="2">
      <alignment horizontal="left" vertical="top" wrapText="1"/>
    </xf>
    <xf numFmtId="0" fontId="3" fillId="7" borderId="3" applyNumberFormat="0">
      <alignment horizontal="right" vertical="top"/>
    </xf>
    <xf numFmtId="49" fontId="3" fillId="4" borderId="2">
      <alignment horizontal="left" vertical="top"/>
    </xf>
  </cellStyleXfs>
  <cellXfs count="62">
    <xf numFmtId="0" fontId="0" fillId="0" borderId="0" xfId="0"/>
    <xf numFmtId="0" fontId="9" fillId="0" borderId="1" xfId="1" applyFont="1" applyBorder="1" applyAlignment="1">
      <alignment horizontal="center" vertical="center" wrapText="1"/>
    </xf>
    <xf numFmtId="0" fontId="10" fillId="0" borderId="0" xfId="2" applyFont="1" applyBorder="1" applyAlignment="1">
      <alignment wrapText="1"/>
    </xf>
    <xf numFmtId="164" fontId="9" fillId="0" borderId="0" xfId="2" applyNumberFormat="1" applyFont="1" applyFill="1" applyBorder="1" applyAlignment="1" applyProtection="1">
      <alignment horizontal="right" vertical="center" wrapText="1"/>
      <protection locked="0"/>
    </xf>
    <xf numFmtId="164" fontId="10" fillId="0" borderId="0" xfId="2" applyNumberFormat="1" applyFont="1" applyFill="1" applyBorder="1" applyAlignment="1">
      <alignment horizontal="right" vertical="center" wrapText="1"/>
    </xf>
    <xf numFmtId="164" fontId="13" fillId="0" borderId="0" xfId="2" applyNumberFormat="1" applyFont="1" applyFill="1" applyBorder="1" applyAlignment="1">
      <alignment horizontal="right" vertical="center" wrapText="1"/>
    </xf>
    <xf numFmtId="0" fontId="10" fillId="0" borderId="0" xfId="1" applyFont="1" applyAlignment="1">
      <alignment horizontal="center" vertical="center" wrapText="1"/>
    </xf>
    <xf numFmtId="0" fontId="10" fillId="0" borderId="0" xfId="2" applyNumberFormat="1" applyFont="1" applyFill="1" applyBorder="1" applyAlignment="1" applyProtection="1">
      <alignment horizontal="left" vertical="center" wrapText="1"/>
      <protection hidden="1"/>
    </xf>
    <xf numFmtId="0" fontId="9" fillId="0" borderId="0" xfId="1" applyFont="1" applyFill="1" applyAlignment="1">
      <alignment horizontal="left" vertical="center" wrapText="1"/>
    </xf>
    <xf numFmtId="0" fontId="9" fillId="0" borderId="0" xfId="3" applyFont="1" applyFill="1" applyAlignment="1">
      <alignment horizontal="left" vertical="center" wrapText="1"/>
    </xf>
    <xf numFmtId="0" fontId="13" fillId="0" borderId="0" xfId="6" applyFont="1" applyFill="1" applyBorder="1" applyAlignment="1">
      <alignment horizontal="left" vertical="center" wrapText="1"/>
    </xf>
    <xf numFmtId="0" fontId="14" fillId="0" borderId="0" xfId="2" applyFont="1" applyFill="1" applyBorder="1" applyAlignment="1">
      <alignment horizontal="left" vertical="center" wrapText="1"/>
    </xf>
    <xf numFmtId="0" fontId="10" fillId="0" borderId="0" xfId="2" applyFont="1" applyFill="1" applyBorder="1" applyAlignment="1" applyProtection="1">
      <alignment horizontal="left" vertical="center" wrapText="1"/>
      <protection locked="0"/>
    </xf>
    <xf numFmtId="0" fontId="11" fillId="0" borderId="0" xfId="2" applyFont="1" applyFill="1" applyAlignment="1">
      <alignment horizontal="left" vertical="center" wrapText="1"/>
    </xf>
    <xf numFmtId="0" fontId="10" fillId="0" borderId="0" xfId="4" applyFont="1" applyBorder="1" applyAlignment="1">
      <alignment horizontal="left" vertical="center" wrapText="1"/>
    </xf>
    <xf numFmtId="0" fontId="10" fillId="0" borderId="0" xfId="2" applyFont="1" applyFill="1" applyBorder="1" applyAlignment="1">
      <alignment horizontal="left" vertical="center" wrapText="1"/>
    </xf>
    <xf numFmtId="0" fontId="10" fillId="0" borderId="0" xfId="3" applyFont="1" applyFill="1" applyAlignment="1">
      <alignment horizontal="left" vertical="center" wrapText="1"/>
    </xf>
    <xf numFmtId="0" fontId="10" fillId="0" borderId="0" xfId="2" applyFont="1" applyBorder="1" applyAlignment="1">
      <alignment horizontal="left" vertical="center" wrapText="1"/>
    </xf>
    <xf numFmtId="165" fontId="10" fillId="0" borderId="0" xfId="1" applyNumberFormat="1" applyFont="1" applyAlignment="1">
      <alignment wrapText="1"/>
    </xf>
    <xf numFmtId="164" fontId="10" fillId="0" borderId="0" xfId="5" applyNumberFormat="1" applyFont="1" applyAlignment="1" applyProtection="1">
      <alignment horizontal="right" vertical="center" wrapText="1"/>
    </xf>
    <xf numFmtId="164" fontId="10" fillId="0" borderId="0" xfId="5" applyNumberFormat="1" applyFont="1" applyFill="1" applyAlignment="1">
      <alignment horizontal="right" vertical="center" wrapText="1"/>
    </xf>
    <xf numFmtId="164" fontId="10" fillId="0" borderId="0" xfId="5" applyNumberFormat="1" applyFont="1" applyAlignment="1">
      <alignment horizontal="right" vertical="center" wrapText="1"/>
    </xf>
    <xf numFmtId="164" fontId="10" fillId="12" borderId="0" xfId="5" applyNumberFormat="1" applyFont="1" applyFill="1" applyAlignment="1">
      <alignment horizontal="right" vertical="center" wrapText="1"/>
    </xf>
    <xf numFmtId="164" fontId="9" fillId="12" borderId="0" xfId="5" applyNumberFormat="1" applyFont="1" applyFill="1" applyAlignment="1">
      <alignment horizontal="right" vertical="center" wrapText="1"/>
    </xf>
    <xf numFmtId="164" fontId="9" fillId="0" borderId="0" xfId="5" applyNumberFormat="1" applyFont="1" applyAlignment="1">
      <alignment horizontal="right" vertical="center" wrapText="1"/>
    </xf>
    <xf numFmtId="164" fontId="10" fillId="12" borderId="0" xfId="2" applyNumberFormat="1" applyFont="1" applyFill="1" applyAlignment="1">
      <alignment horizontal="right" vertical="center" wrapText="1"/>
    </xf>
    <xf numFmtId="164" fontId="9" fillId="12" borderId="0" xfId="2" applyNumberFormat="1" applyFont="1" applyFill="1" applyAlignment="1">
      <alignment horizontal="right" vertical="center" wrapText="1"/>
    </xf>
    <xf numFmtId="164" fontId="13" fillId="0" borderId="0" xfId="2" applyNumberFormat="1" applyFont="1" applyFill="1" applyAlignment="1">
      <alignment horizontal="right" vertical="center" wrapText="1"/>
    </xf>
    <xf numFmtId="164" fontId="9" fillId="0" borderId="0" xfId="5" applyNumberFormat="1" applyFont="1" applyFill="1" applyAlignment="1">
      <alignment horizontal="right" vertical="center" wrapText="1"/>
    </xf>
    <xf numFmtId="164" fontId="10" fillId="0" borderId="0" xfId="2" applyNumberFormat="1" applyFont="1" applyFill="1" applyAlignment="1">
      <alignment horizontal="right" vertical="center" wrapText="1"/>
    </xf>
    <xf numFmtId="164" fontId="9" fillId="0" borderId="0" xfId="2" applyNumberFormat="1" applyFont="1" applyFill="1" applyAlignment="1">
      <alignment horizontal="right" vertical="center" wrapText="1"/>
    </xf>
    <xf numFmtId="165" fontId="10" fillId="0" borderId="0" xfId="1" applyNumberFormat="1" applyFont="1" applyAlignment="1">
      <alignment horizontal="center" wrapText="1"/>
    </xf>
    <xf numFmtId="165" fontId="39" fillId="2" borderId="0" xfId="2" applyNumberFormat="1" applyFont="1" applyFill="1" applyBorder="1" applyAlignment="1">
      <alignment horizontal="right" vertical="center" wrapText="1"/>
    </xf>
    <xf numFmtId="0" fontId="10" fillId="0" borderId="0" xfId="1" applyFont="1" applyAlignment="1">
      <alignment horizontal="center" wrapText="1"/>
    </xf>
    <xf numFmtId="165" fontId="10" fillId="0" borderId="0" xfId="1" applyNumberFormat="1" applyFont="1" applyAlignment="1">
      <alignment vertical="top" wrapText="1"/>
    </xf>
    <xf numFmtId="0" fontId="10" fillId="0" borderId="0" xfId="1" applyFont="1" applyAlignment="1">
      <alignment vertical="top" wrapText="1"/>
    </xf>
    <xf numFmtId="165" fontId="10" fillId="0" borderId="0" xfId="1" applyNumberFormat="1" applyFont="1" applyBorder="1" applyAlignment="1">
      <alignment wrapText="1"/>
    </xf>
    <xf numFmtId="0" fontId="12" fillId="0" borderId="0" xfId="2" applyFont="1" applyFill="1" applyBorder="1" applyAlignment="1">
      <alignment horizontal="left" vertical="center" wrapText="1"/>
    </xf>
    <xf numFmtId="0" fontId="9" fillId="0" borderId="0" xfId="1" applyFont="1" applyAlignment="1">
      <alignment horizontal="left" vertical="center" wrapText="1"/>
    </xf>
    <xf numFmtId="0" fontId="10" fillId="0" borderId="0" xfId="1" applyFont="1" applyAlignment="1">
      <alignment horizontal="left" vertical="center" wrapText="1"/>
    </xf>
    <xf numFmtId="0" fontId="9" fillId="0" borderId="0" xfId="2" applyFont="1" applyBorder="1" applyAlignment="1">
      <alignment horizontal="left" vertical="center" wrapText="1"/>
    </xf>
    <xf numFmtId="0" fontId="9" fillId="0" borderId="0" xfId="1" applyFont="1" applyFill="1" applyAlignment="1">
      <alignment horizontal="center" vertical="center" wrapText="1"/>
    </xf>
    <xf numFmtId="164" fontId="9" fillId="12" borderId="0" xfId="2" applyNumberFormat="1" applyFont="1" applyFill="1" applyBorder="1" applyAlignment="1" applyProtection="1">
      <alignment horizontal="right" vertical="center" wrapText="1"/>
      <protection locked="0"/>
    </xf>
    <xf numFmtId="164" fontId="9" fillId="0" borderId="1" xfId="2" applyNumberFormat="1" applyFont="1" applyFill="1" applyBorder="1" applyAlignment="1">
      <alignment horizontal="right" vertical="center" wrapText="1"/>
    </xf>
    <xf numFmtId="164" fontId="9" fillId="0" borderId="1" xfId="1" applyNumberFormat="1" applyFont="1" applyFill="1" applyBorder="1" applyAlignment="1">
      <alignment horizontal="right" vertical="center" wrapText="1"/>
    </xf>
    <xf numFmtId="164" fontId="9" fillId="0" borderId="1" xfId="1" applyNumberFormat="1" applyFont="1" applyBorder="1" applyAlignment="1">
      <alignment horizontal="right" vertical="center" wrapText="1"/>
    </xf>
    <xf numFmtId="164" fontId="9" fillId="0" borderId="0" xfId="1" applyNumberFormat="1" applyFont="1" applyBorder="1" applyAlignment="1">
      <alignment horizontal="right" vertical="center" wrapText="1"/>
    </xf>
    <xf numFmtId="0" fontId="10" fillId="0" borderId="0" xfId="6" applyFont="1" applyFill="1" applyBorder="1" applyAlignment="1">
      <alignment horizontal="left" vertical="center" wrapText="1"/>
    </xf>
    <xf numFmtId="0" fontId="14" fillId="0" borderId="0" xfId="2" applyFont="1" applyFill="1" applyBorder="1" applyAlignment="1" applyProtection="1">
      <alignment horizontal="left" vertical="center" wrapText="1"/>
      <protection locked="0"/>
    </xf>
    <xf numFmtId="0" fontId="11" fillId="0" borderId="0" xfId="2" applyFont="1" applyFill="1" applyBorder="1" applyAlignment="1" applyProtection="1">
      <alignment horizontal="left" vertical="center" wrapText="1"/>
      <protection locked="0"/>
    </xf>
    <xf numFmtId="0" fontId="10" fillId="0" borderId="0" xfId="1" applyFont="1" applyFill="1" applyAlignment="1">
      <alignment horizontal="left" vertical="center" wrapText="1"/>
    </xf>
    <xf numFmtId="4" fontId="10" fillId="0" borderId="0" xfId="1" applyNumberFormat="1" applyFont="1" applyAlignment="1">
      <alignment horizontal="left" vertical="center" wrapText="1"/>
    </xf>
    <xf numFmtId="0" fontId="9" fillId="0" borderId="0" xfId="1" applyFont="1" applyBorder="1" applyAlignment="1">
      <alignment horizontal="center" vertical="center" wrapText="1"/>
    </xf>
    <xf numFmtId="164" fontId="9" fillId="0" borderId="0" xfId="2" applyNumberFormat="1" applyFont="1" applyFill="1" applyBorder="1" applyAlignment="1">
      <alignment horizontal="right" vertical="center" wrapText="1"/>
    </xf>
    <xf numFmtId="164" fontId="10" fillId="0" borderId="0" xfId="2" applyNumberFormat="1" applyFont="1" applyFill="1" applyBorder="1" applyAlignment="1" applyProtection="1">
      <alignment horizontal="right" vertical="center" wrapText="1"/>
      <protection locked="0"/>
    </xf>
    <xf numFmtId="164" fontId="10" fillId="12" borderId="0" xfId="2" applyNumberFormat="1" applyFont="1" applyFill="1" applyBorder="1" applyAlignment="1" applyProtection="1">
      <alignment horizontal="right" vertical="center" wrapText="1"/>
      <protection locked="0"/>
    </xf>
    <xf numFmtId="4" fontId="10" fillId="0" borderId="0" xfId="1" applyNumberFormat="1" applyFont="1" applyAlignment="1">
      <alignment wrapText="1"/>
    </xf>
    <xf numFmtId="0" fontId="10" fillId="0" borderId="0" xfId="1" applyFont="1" applyAlignment="1">
      <alignment wrapText="1"/>
    </xf>
    <xf numFmtId="164" fontId="10" fillId="0" borderId="0" xfId="1" applyNumberFormat="1" applyFont="1" applyAlignment="1">
      <alignment horizontal="right" vertical="center" wrapText="1"/>
    </xf>
    <xf numFmtId="164" fontId="10" fillId="0" borderId="0" xfId="2" applyNumberFormat="1" applyFont="1" applyBorder="1" applyAlignment="1">
      <alignment horizontal="right" vertical="center" wrapText="1"/>
    </xf>
    <xf numFmtId="165" fontId="10" fillId="0" borderId="0" xfId="2" applyNumberFormat="1" applyFont="1" applyBorder="1" applyAlignment="1">
      <alignment wrapText="1"/>
    </xf>
    <xf numFmtId="0" fontId="9" fillId="0" borderId="0" xfId="1" applyFont="1" applyFill="1" applyAlignment="1">
      <alignment horizontal="center" vertical="center" wrapText="1"/>
    </xf>
  </cellXfs>
  <cellStyles count="234">
    <cellStyle name="20% - Акцент6 2" xfId="121"/>
    <cellStyle name="20% - Акцент6 3" xfId="122"/>
    <cellStyle name="20% - Акцент6 3 2" xfId="123"/>
    <cellStyle name="20% - Акцент6 3 2 2" xfId="124"/>
    <cellStyle name="20% - Акцент6 3 2 2 2" xfId="125"/>
    <cellStyle name="20% - Акцент6 3 2 2 3" xfId="126"/>
    <cellStyle name="S0" xfId="127"/>
    <cellStyle name="S1" xfId="128"/>
    <cellStyle name="S1 2" xfId="129"/>
    <cellStyle name="S10" xfId="130"/>
    <cellStyle name="S10 2" xfId="131"/>
    <cellStyle name="S11" xfId="132"/>
    <cellStyle name="S11 2" xfId="133"/>
    <cellStyle name="S12" xfId="134"/>
    <cellStyle name="S13" xfId="135"/>
    <cellStyle name="S13 2" xfId="136"/>
    <cellStyle name="S14" xfId="137"/>
    <cellStyle name="S14 2" xfId="138"/>
    <cellStyle name="S15" xfId="139"/>
    <cellStyle name="S15 2" xfId="140"/>
    <cellStyle name="S16" xfId="141"/>
    <cellStyle name="S16 2" xfId="142"/>
    <cellStyle name="S17" xfId="143"/>
    <cellStyle name="S17 2" xfId="144"/>
    <cellStyle name="S18" xfId="145"/>
    <cellStyle name="S18 2" xfId="146"/>
    <cellStyle name="S19" xfId="147"/>
    <cellStyle name="S2" xfId="148"/>
    <cellStyle name="S2 2" xfId="149"/>
    <cellStyle name="S20" xfId="150"/>
    <cellStyle name="S21" xfId="151"/>
    <cellStyle name="S22" xfId="152"/>
    <cellStyle name="S22 2" xfId="153"/>
    <cellStyle name="S23" xfId="154"/>
    <cellStyle name="S23 2" xfId="155"/>
    <cellStyle name="S24" xfId="156"/>
    <cellStyle name="S25" xfId="157"/>
    <cellStyle name="S3" xfId="158"/>
    <cellStyle name="S3 2" xfId="159"/>
    <cellStyle name="S4" xfId="160"/>
    <cellStyle name="S4 2" xfId="161"/>
    <cellStyle name="S5" xfId="162"/>
    <cellStyle name="S5 2" xfId="163"/>
    <cellStyle name="S6" xfId="164"/>
    <cellStyle name="S6 2" xfId="165"/>
    <cellStyle name="S7" xfId="166"/>
    <cellStyle name="S7 2" xfId="167"/>
    <cellStyle name="S8" xfId="168"/>
    <cellStyle name="S8 2" xfId="169"/>
    <cellStyle name="S9" xfId="170"/>
    <cellStyle name="S9 2" xfId="171"/>
    <cellStyle name="Акцент1 2" xfId="172"/>
    <cellStyle name="Акцент2 2" xfId="173"/>
    <cellStyle name="Акцент3 2" xfId="174"/>
    <cellStyle name="Акцент4 2" xfId="175"/>
    <cellStyle name="Акцент5 2" xfId="176"/>
    <cellStyle name="Акцент6 2" xfId="177"/>
    <cellStyle name="Ввод  2" xfId="178"/>
    <cellStyle name="Вывод 2" xfId="179"/>
    <cellStyle name="Вычисление 2" xfId="180"/>
    <cellStyle name="Данные (редактируемые)" xfId="7"/>
    <cellStyle name="Данные (редактируемые) 2" xfId="8"/>
    <cellStyle name="Данные (только для чтения)" xfId="9"/>
    <cellStyle name="Данные (только для чтения) 2" xfId="10"/>
    <cellStyle name="Данные для удаления" xfId="11"/>
    <cellStyle name="Данные для удаления 2" xfId="12"/>
    <cellStyle name="Денежный 2" xfId="181"/>
    <cellStyle name="Денежный 3" xfId="182"/>
    <cellStyle name="Заголовки полей" xfId="13"/>
    <cellStyle name="Заголовки полей [печать]" xfId="14"/>
    <cellStyle name="Заголовки полей 10" xfId="114"/>
    <cellStyle name="Заголовки полей 11" xfId="233"/>
    <cellStyle name="Заголовки полей 2" xfId="15"/>
    <cellStyle name="Заголовки полей 3" xfId="16"/>
    <cellStyle name="Заголовки полей 4" xfId="17"/>
    <cellStyle name="Заголовки полей 5" xfId="18"/>
    <cellStyle name="Заголовки полей 6" xfId="19"/>
    <cellStyle name="Заголовки полей 7" xfId="20"/>
    <cellStyle name="Заголовки полей 8" xfId="21"/>
    <cellStyle name="Заголовки полей 9" xfId="103"/>
    <cellStyle name="Заголовок 1 2" xfId="183"/>
    <cellStyle name="Заголовок 2 2" xfId="184"/>
    <cellStyle name="Заголовок 3 2" xfId="185"/>
    <cellStyle name="Заголовок 4 2" xfId="186"/>
    <cellStyle name="Заголовок меры" xfId="22"/>
    <cellStyle name="Заголовок меры 2" xfId="23"/>
    <cellStyle name="Заголовок показателя [печать]" xfId="24"/>
    <cellStyle name="Заголовок показателя константы" xfId="25"/>
    <cellStyle name="Заголовок показателя константы 2" xfId="26"/>
    <cellStyle name="Заголовок результата расчета" xfId="27"/>
    <cellStyle name="Заголовок результата расчета 2" xfId="28"/>
    <cellStyle name="Заголовок свободного показателя" xfId="29"/>
    <cellStyle name="Заголовок свободного показателя 2" xfId="30"/>
    <cellStyle name="Значение фильтра" xfId="31"/>
    <cellStyle name="Значение фильтра [печать]" xfId="32"/>
    <cellStyle name="Значение фильтра [печать] 2" xfId="33"/>
    <cellStyle name="Значение фильтра 10" xfId="113"/>
    <cellStyle name="Значение фильтра 11" xfId="104"/>
    <cellStyle name="Значение фильтра 2" xfId="34"/>
    <cellStyle name="Значение фильтра 3" xfId="35"/>
    <cellStyle name="Значение фильтра 4" xfId="36"/>
    <cellStyle name="Значение фильтра 5" xfId="37"/>
    <cellStyle name="Значение фильтра 6" xfId="38"/>
    <cellStyle name="Значение фильтра 7" xfId="39"/>
    <cellStyle name="Значение фильтра 8" xfId="40"/>
    <cellStyle name="Значение фильтра 9" xfId="105"/>
    <cellStyle name="Информация о задаче" xfId="41"/>
    <cellStyle name="Итог 2" xfId="187"/>
    <cellStyle name="Контрольная ячейка 2" xfId="188"/>
    <cellStyle name="Название 2" xfId="189"/>
    <cellStyle name="Нейтральный 2" xfId="190"/>
    <cellStyle name="Обычный" xfId="0" builtinId="0"/>
    <cellStyle name="Обычный 10" xfId="191"/>
    <cellStyle name="Обычный 10 2" xfId="192"/>
    <cellStyle name="Обычный 10 3" xfId="193"/>
    <cellStyle name="Обычный 10 4" xfId="120"/>
    <cellStyle name="Обычный 11" xfId="194"/>
    <cellStyle name="Обычный 11 2" xfId="195"/>
    <cellStyle name="Обычный 12" xfId="196"/>
    <cellStyle name="Обычный 12 2" xfId="197"/>
    <cellStyle name="Обычный 13" xfId="198"/>
    <cellStyle name="Обычный 13 2" xfId="199"/>
    <cellStyle name="Обычный 14" xfId="200"/>
    <cellStyle name="Обычный 14 2" xfId="201"/>
    <cellStyle name="Обычный 15" xfId="202"/>
    <cellStyle name="Обычный 15 2" xfId="203"/>
    <cellStyle name="Обычный 16" xfId="204"/>
    <cellStyle name="Обычный 17" xfId="205"/>
    <cellStyle name="Обычный 2" xfId="42"/>
    <cellStyle name="Обычный 2 2" xfId="43"/>
    <cellStyle name="Обычный 2 2 2" xfId="2"/>
    <cellStyle name="Обычный 2 2 2 2" xfId="206"/>
    <cellStyle name="Обычный 2 3" xfId="44"/>
    <cellStyle name="Обычный 2 3 2" xfId="207"/>
    <cellStyle name="Обычный 2 4" xfId="45"/>
    <cellStyle name="Обычный 2 4 2" xfId="46"/>
    <cellStyle name="Обычный 2 5" xfId="47"/>
    <cellStyle name="Обычный 2 5 2" xfId="48"/>
    <cellStyle name="Обычный 2 6" xfId="208"/>
    <cellStyle name="Обычный 2 7" xfId="209"/>
    <cellStyle name="Обычный 2 8" xfId="230"/>
    <cellStyle name="Обычный 3" xfId="49"/>
    <cellStyle name="Обычный 3 2" xfId="210"/>
    <cellStyle name="Обычный 3 3" xfId="211"/>
    <cellStyle name="Обычный 4" xfId="50"/>
    <cellStyle name="Обычный 4 2" xfId="119"/>
    <cellStyle name="Обычный 5" xfId="51"/>
    <cellStyle name="Обычный 5 2" xfId="212"/>
    <cellStyle name="Обычный 5 3" xfId="213"/>
    <cellStyle name="Обычный 6" xfId="117"/>
    <cellStyle name="Обычный 6 2" xfId="214"/>
    <cellStyle name="Обычный 7" xfId="118"/>
    <cellStyle name="Обычный 8" xfId="215"/>
    <cellStyle name="Обычный 8 2" xfId="216"/>
    <cellStyle name="Обычный 9" xfId="217"/>
    <cellStyle name="Обычный 9 2" xfId="218"/>
    <cellStyle name="Обычный_tmp" xfId="4"/>
    <cellStyle name="Обычный_Взаимные Москв 9мес2006" xfId="6"/>
    <cellStyle name="Обычный_Проект 2006г-5" xfId="1"/>
    <cellStyle name="Обычный_республиканский  2005 г" xfId="3"/>
    <cellStyle name="Отдельная ячейка" xfId="52"/>
    <cellStyle name="Отдельная ячейка - константа" xfId="53"/>
    <cellStyle name="Отдельная ячейка - константа [печать]" xfId="54"/>
    <cellStyle name="Отдельная ячейка - константа [печать] 2" xfId="55"/>
    <cellStyle name="Отдельная ячейка - константа 10" xfId="109"/>
    <cellStyle name="Отдельная ячейка - константа 11" xfId="108"/>
    <cellStyle name="Отдельная ячейка - константа 2" xfId="56"/>
    <cellStyle name="Отдельная ячейка - константа 3" xfId="57"/>
    <cellStyle name="Отдельная ячейка - константа 4" xfId="58"/>
    <cellStyle name="Отдельная ячейка - константа 5" xfId="59"/>
    <cellStyle name="Отдельная ячейка - константа 6" xfId="60"/>
    <cellStyle name="Отдельная ячейка - константа 7" xfId="61"/>
    <cellStyle name="Отдельная ячейка - константа 8" xfId="62"/>
    <cellStyle name="Отдельная ячейка - константа 9" xfId="111"/>
    <cellStyle name="Отдельная ячейка [печать]" xfId="63"/>
    <cellStyle name="Отдельная ячейка [печать] 2" xfId="64"/>
    <cellStyle name="Отдельная ячейка 10" xfId="116"/>
    <cellStyle name="Отдельная ячейка 11" xfId="107"/>
    <cellStyle name="Отдельная ячейка 2" xfId="65"/>
    <cellStyle name="Отдельная ячейка 3" xfId="66"/>
    <cellStyle name="Отдельная ячейка 4" xfId="67"/>
    <cellStyle name="Отдельная ячейка 5" xfId="68"/>
    <cellStyle name="Отдельная ячейка 6" xfId="69"/>
    <cellStyle name="Отдельная ячейка 7" xfId="70"/>
    <cellStyle name="Отдельная ячейка 8" xfId="71"/>
    <cellStyle name="Отдельная ячейка 9" xfId="110"/>
    <cellStyle name="Отдельная ячейка-результат" xfId="72"/>
    <cellStyle name="Отдельная ячейка-результат [печать]" xfId="73"/>
    <cellStyle name="Отдельная ячейка-результат [печать] 2" xfId="74"/>
    <cellStyle name="Отдельная ячейка-результат 10" xfId="106"/>
    <cellStyle name="Отдельная ячейка-результат 11" xfId="232"/>
    <cellStyle name="Отдельная ячейка-результат 2" xfId="75"/>
    <cellStyle name="Отдельная ячейка-результат 3" xfId="76"/>
    <cellStyle name="Отдельная ячейка-результат 4" xfId="77"/>
    <cellStyle name="Отдельная ячейка-результат 5" xfId="78"/>
    <cellStyle name="Отдельная ячейка-результат 6" xfId="79"/>
    <cellStyle name="Отдельная ячейка-результат 7" xfId="80"/>
    <cellStyle name="Отдельная ячейка-результат 8" xfId="81"/>
    <cellStyle name="Отдельная ячейка-результат 9" xfId="112"/>
    <cellStyle name="Плохой 2" xfId="219"/>
    <cellStyle name="Пояснение 2" xfId="220"/>
    <cellStyle name="Примечание 2" xfId="82"/>
    <cellStyle name="Процентный 2" xfId="221"/>
    <cellStyle name="Свойства элементов измерения" xfId="83"/>
    <cellStyle name="Свойства элементов измерения [печать]" xfId="84"/>
    <cellStyle name="Свойства элементов измерения [печать] 2" xfId="85"/>
    <cellStyle name="Связанная ячейка 2" xfId="222"/>
    <cellStyle name="Текст предупреждения 2" xfId="223"/>
    <cellStyle name="Финансовый 2" xfId="86"/>
    <cellStyle name="Финансовый 2 2" xfId="87"/>
    <cellStyle name="Финансовый 2 3" xfId="224"/>
    <cellStyle name="Финансовый 3" xfId="88"/>
    <cellStyle name="Финансовый 3 2" xfId="89"/>
    <cellStyle name="Финансовый 3 2 2" xfId="90"/>
    <cellStyle name="Финансовый 4" xfId="5"/>
    <cellStyle name="Финансовый 4 2" xfId="225"/>
    <cellStyle name="Финансовый 4 3" xfId="226"/>
    <cellStyle name="Финансовый 5" xfId="91"/>
    <cellStyle name="Финансовый 5 2" xfId="227"/>
    <cellStyle name="Финансовый 6" xfId="228"/>
    <cellStyle name="Хороший 2" xfId="229"/>
    <cellStyle name="Элементы осей" xfId="92"/>
    <cellStyle name="Элементы осей [печать]" xfId="93"/>
    <cellStyle name="Элементы осей [печать] 2" xfId="94"/>
    <cellStyle name="Элементы осей 10" xfId="102"/>
    <cellStyle name="Элементы осей 11" xfId="231"/>
    <cellStyle name="Элементы осей 2" xfId="95"/>
    <cellStyle name="Элементы осей 3" xfId="96"/>
    <cellStyle name="Элементы осей 4" xfId="97"/>
    <cellStyle name="Элементы осей 5" xfId="98"/>
    <cellStyle name="Элементы осей 6" xfId="99"/>
    <cellStyle name="Элементы осей 7" xfId="100"/>
    <cellStyle name="Элементы осей 8" xfId="101"/>
    <cellStyle name="Элементы осей 9" xfId="1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340"/>
  <sheetViews>
    <sheetView tabSelected="1" view="pageBreakPreview" topLeftCell="A208" zoomScale="87" zoomScaleNormal="100" zoomScaleSheetLayoutView="87" workbookViewId="0">
      <selection activeCell="F231" sqref="F231"/>
    </sheetView>
  </sheetViews>
  <sheetFormatPr defaultRowHeight="15.75" x14ac:dyDescent="0.25"/>
  <cols>
    <col min="1" max="1" width="121.28515625" style="39" bestFit="1" customWidth="1"/>
    <col min="2" max="3" width="17" style="58" bestFit="1" customWidth="1"/>
    <col min="4" max="4" width="16.85546875" style="58" customWidth="1"/>
    <col min="5" max="5" width="21.140625" style="18" customWidth="1"/>
    <col min="6" max="6" width="21.85546875" style="18" customWidth="1"/>
    <col min="7" max="41" width="9.140625" style="18"/>
    <col min="42" max="16384" width="9.140625" style="57"/>
  </cols>
  <sheetData>
    <row r="2" spans="1:41" x14ac:dyDescent="0.25">
      <c r="A2" s="61" t="s">
        <v>242</v>
      </c>
      <c r="B2" s="61"/>
      <c r="C2" s="61"/>
      <c r="D2" s="61"/>
    </row>
    <row r="3" spans="1:41" x14ac:dyDescent="0.25">
      <c r="A3" s="6"/>
      <c r="D3" s="58" t="s">
        <v>0</v>
      </c>
    </row>
    <row r="4" spans="1:41" s="33" customFormat="1" x14ac:dyDescent="0.25">
      <c r="A4" s="1" t="s">
        <v>1</v>
      </c>
      <c r="B4" s="43" t="s">
        <v>2</v>
      </c>
      <c r="C4" s="44" t="s">
        <v>3</v>
      </c>
      <c r="D4" s="45" t="s">
        <v>4</v>
      </c>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row>
    <row r="5" spans="1:41" x14ac:dyDescent="0.25">
      <c r="A5" s="6"/>
      <c r="B5" s="46"/>
      <c r="C5" s="46"/>
      <c r="D5" s="46"/>
    </row>
    <row r="6" spans="1:41" x14ac:dyDescent="0.25">
      <c r="A6" s="52" t="s">
        <v>5</v>
      </c>
      <c r="B6" s="46"/>
      <c r="C6" s="46"/>
      <c r="D6" s="46"/>
    </row>
    <row r="7" spans="1:41" x14ac:dyDescent="0.25">
      <c r="A7" s="40" t="s">
        <v>6</v>
      </c>
      <c r="B7" s="30">
        <f>+B8+B11+B13+B19+B24+B27+B28</f>
        <v>14751419.96916</v>
      </c>
      <c r="C7" s="30">
        <f>+C8+C11+C13+C19+C24+C27+C28</f>
        <v>14891769.000460001</v>
      </c>
      <c r="D7" s="30">
        <f>+C7/B7*100</f>
        <v>100.95142726322904</v>
      </c>
    </row>
    <row r="8" spans="1:41" x14ac:dyDescent="0.25">
      <c r="A8" s="40" t="s">
        <v>7</v>
      </c>
      <c r="B8" s="30">
        <f>B9+B10</f>
        <v>10095292.420290001</v>
      </c>
      <c r="C8" s="30">
        <f>C9+C10</f>
        <v>10184087.83141</v>
      </c>
      <c r="D8" s="30">
        <f t="shared" ref="D8:D47" si="0">+C8/B8*100</f>
        <v>100.87957245241886</v>
      </c>
    </row>
    <row r="9" spans="1:41" x14ac:dyDescent="0.25">
      <c r="A9" s="17" t="s">
        <v>8</v>
      </c>
      <c r="B9" s="29">
        <v>1968104</v>
      </c>
      <c r="C9" s="29">
        <v>2027767.0881099999</v>
      </c>
      <c r="D9" s="29">
        <f t="shared" si="0"/>
        <v>103.03150077993845</v>
      </c>
    </row>
    <row r="10" spans="1:41" x14ac:dyDescent="0.25">
      <c r="A10" s="17" t="s">
        <v>9</v>
      </c>
      <c r="B10" s="29">
        <v>8127188.4202899998</v>
      </c>
      <c r="C10" s="29">
        <v>8156320.7433000002</v>
      </c>
      <c r="D10" s="29">
        <f t="shared" si="0"/>
        <v>100.35845512006674</v>
      </c>
    </row>
    <row r="11" spans="1:41" x14ac:dyDescent="0.25">
      <c r="A11" s="40" t="s">
        <v>10</v>
      </c>
      <c r="B11" s="30">
        <f>+B12</f>
        <v>2041385.35042</v>
      </c>
      <c r="C11" s="30">
        <f>+C12</f>
        <v>2035762.1048000001</v>
      </c>
      <c r="D11" s="30">
        <f t="shared" si="0"/>
        <v>99.724537769468995</v>
      </c>
    </row>
    <row r="12" spans="1:41" x14ac:dyDescent="0.25">
      <c r="A12" s="16" t="s">
        <v>11</v>
      </c>
      <c r="B12" s="29">
        <v>2041385.35042</v>
      </c>
      <c r="C12" s="29">
        <v>2035762.1048000001</v>
      </c>
      <c r="D12" s="29">
        <f t="shared" si="0"/>
        <v>99.724537769468995</v>
      </c>
    </row>
    <row r="13" spans="1:41" x14ac:dyDescent="0.25">
      <c r="A13" s="40" t="s">
        <v>12</v>
      </c>
      <c r="B13" s="30">
        <f>B14+B15+B16+B17+B18</f>
        <v>851053.01766000001</v>
      </c>
      <c r="C13" s="30">
        <f>C14+C15+C16+C17+C18</f>
        <v>859789.29352999991</v>
      </c>
      <c r="D13" s="30">
        <f t="shared" si="0"/>
        <v>101.0265254559605</v>
      </c>
    </row>
    <row r="14" spans="1:41" x14ac:dyDescent="0.25">
      <c r="A14" s="17" t="s">
        <v>13</v>
      </c>
      <c r="B14" s="29">
        <v>772048.6</v>
      </c>
      <c r="C14" s="29">
        <v>779047.25150999997</v>
      </c>
      <c r="D14" s="29">
        <f t="shared" si="0"/>
        <v>100.90650400894452</v>
      </c>
    </row>
    <row r="15" spans="1:41" x14ac:dyDescent="0.25">
      <c r="A15" s="17" t="s">
        <v>14</v>
      </c>
      <c r="B15" s="29">
        <v>788.4</v>
      </c>
      <c r="C15" s="29">
        <v>980.34356000000002</v>
      </c>
      <c r="D15" s="29">
        <f t="shared" si="0"/>
        <v>124.34596144089296</v>
      </c>
    </row>
    <row r="16" spans="1:41" x14ac:dyDescent="0.25">
      <c r="A16" s="17" t="s">
        <v>15</v>
      </c>
      <c r="B16" s="29">
        <v>5537.5176600000004</v>
      </c>
      <c r="C16" s="29">
        <v>5925.7809699999998</v>
      </c>
      <c r="D16" s="29">
        <f t="shared" si="0"/>
        <v>107.01150468204554</v>
      </c>
    </row>
    <row r="17" spans="1:4" x14ac:dyDescent="0.25">
      <c r="A17" s="17" t="s">
        <v>16</v>
      </c>
      <c r="B17" s="29">
        <v>44778.5</v>
      </c>
      <c r="C17" s="29">
        <v>44795.431929999999</v>
      </c>
      <c r="D17" s="29">
        <f t="shared" si="0"/>
        <v>100.03781263329499</v>
      </c>
    </row>
    <row r="18" spans="1:4" x14ac:dyDescent="0.25">
      <c r="A18" s="17" t="s">
        <v>168</v>
      </c>
      <c r="B18" s="29">
        <v>27900</v>
      </c>
      <c r="C18" s="29">
        <v>29040.485560000001</v>
      </c>
      <c r="D18" s="29">
        <f t="shared" si="0"/>
        <v>104.08776186379929</v>
      </c>
    </row>
    <row r="19" spans="1:4" x14ac:dyDescent="0.25">
      <c r="A19" s="40" t="s">
        <v>17</v>
      </c>
      <c r="B19" s="30">
        <f>B20+B21+B22+B23</f>
        <v>907662.08079000004</v>
      </c>
      <c r="C19" s="30">
        <f>C20+C21+C22+C23</f>
        <v>893092.94542999996</v>
      </c>
      <c r="D19" s="30">
        <f t="shared" si="0"/>
        <v>98.394872313348202</v>
      </c>
    </row>
    <row r="20" spans="1:4" x14ac:dyDescent="0.25">
      <c r="A20" s="17" t="s">
        <v>18</v>
      </c>
      <c r="B20" s="29">
        <v>52787.049809999997</v>
      </c>
      <c r="C20" s="29">
        <v>52630.212160000003</v>
      </c>
      <c r="D20" s="29">
        <f t="shared" si="0"/>
        <v>99.702886123463031</v>
      </c>
    </row>
    <row r="21" spans="1:4" x14ac:dyDescent="0.25">
      <c r="A21" s="17" t="s">
        <v>19</v>
      </c>
      <c r="B21" s="29">
        <v>473827.1</v>
      </c>
      <c r="C21" s="29">
        <v>461367.92015999998</v>
      </c>
      <c r="D21" s="29">
        <f t="shared" si="0"/>
        <v>97.370521897122387</v>
      </c>
    </row>
    <row r="22" spans="1:4" x14ac:dyDescent="0.25">
      <c r="A22" s="15" t="s">
        <v>20</v>
      </c>
      <c r="B22" s="29">
        <v>244816</v>
      </c>
      <c r="C22" s="29">
        <v>246331.81977999999</v>
      </c>
      <c r="D22" s="29">
        <f t="shared" si="0"/>
        <v>100.61916695804196</v>
      </c>
    </row>
    <row r="23" spans="1:4" x14ac:dyDescent="0.25">
      <c r="A23" s="17" t="s">
        <v>21</v>
      </c>
      <c r="B23" s="29">
        <v>136231.93098</v>
      </c>
      <c r="C23" s="29">
        <v>132762.99333</v>
      </c>
      <c r="D23" s="29">
        <f t="shared" si="0"/>
        <v>97.453653027564229</v>
      </c>
    </row>
    <row r="24" spans="1:4" x14ac:dyDescent="0.25">
      <c r="A24" s="40" t="s">
        <v>22</v>
      </c>
      <c r="B24" s="30">
        <f>B25+B26</f>
        <v>695475</v>
      </c>
      <c r="C24" s="30">
        <f>C25+C26</f>
        <v>747739.71152999997</v>
      </c>
      <c r="D24" s="30">
        <f t="shared" si="0"/>
        <v>107.5149662504044</v>
      </c>
    </row>
    <row r="25" spans="1:4" x14ac:dyDescent="0.25">
      <c r="A25" s="17" t="s">
        <v>23</v>
      </c>
      <c r="B25" s="29">
        <v>690224</v>
      </c>
      <c r="C25" s="29">
        <v>742050.79723000003</v>
      </c>
      <c r="D25" s="29">
        <f t="shared" si="0"/>
        <v>107.50869242883469</v>
      </c>
    </row>
    <row r="26" spans="1:4" x14ac:dyDescent="0.25">
      <c r="A26" s="14" t="s">
        <v>24</v>
      </c>
      <c r="B26" s="29">
        <v>5251</v>
      </c>
      <c r="C26" s="29">
        <v>5688.9143000000004</v>
      </c>
      <c r="D26" s="29">
        <f t="shared" si="0"/>
        <v>108.33963625976007</v>
      </c>
    </row>
    <row r="27" spans="1:4" x14ac:dyDescent="0.25">
      <c r="A27" s="40" t="s">
        <v>25</v>
      </c>
      <c r="B27" s="30">
        <v>160550.1</v>
      </c>
      <c r="C27" s="30">
        <v>173383.85472</v>
      </c>
      <c r="D27" s="30">
        <f t="shared" si="0"/>
        <v>107.99361365704536</v>
      </c>
    </row>
    <row r="28" spans="1:4" x14ac:dyDescent="0.25">
      <c r="A28" s="40" t="s">
        <v>26</v>
      </c>
      <c r="B28" s="29">
        <v>2</v>
      </c>
      <c r="C28" s="29">
        <v>-2086.7409600000001</v>
      </c>
      <c r="D28" s="29">
        <f t="shared" si="0"/>
        <v>-104337.04800000001</v>
      </c>
    </row>
    <row r="29" spans="1:4" x14ac:dyDescent="0.25">
      <c r="A29" s="40" t="s">
        <v>27</v>
      </c>
      <c r="B29" s="30">
        <f>+B30+B37+B41+B43+B44+B45+B46</f>
        <v>1137175.4388900001</v>
      </c>
      <c r="C29" s="30">
        <f>+C30+C37+C41+C43+C44+C45+C46</f>
        <v>1168234.3499799999</v>
      </c>
      <c r="D29" s="30">
        <f t="shared" si="0"/>
        <v>102.73123302067766</v>
      </c>
    </row>
    <row r="30" spans="1:4" x14ac:dyDescent="0.25">
      <c r="A30" s="40" t="s">
        <v>28</v>
      </c>
      <c r="B30" s="30">
        <f>B31+B32+B33+B34+B35+B36</f>
        <v>475116.53287</v>
      </c>
      <c r="C30" s="30">
        <f>C31+C32+C33+C34+C35+C36</f>
        <v>452178.52862</v>
      </c>
      <c r="D30" s="30">
        <f t="shared" si="0"/>
        <v>95.172130906192592</v>
      </c>
    </row>
    <row r="31" spans="1:4" x14ac:dyDescent="0.25">
      <c r="A31" s="17" t="s">
        <v>29</v>
      </c>
      <c r="B31" s="29">
        <v>1000</v>
      </c>
      <c r="C31" s="29">
        <v>967.15599999999995</v>
      </c>
      <c r="D31" s="29">
        <f t="shared" si="0"/>
        <v>96.715599999999995</v>
      </c>
    </row>
    <row r="32" spans="1:4" x14ac:dyDescent="0.25">
      <c r="A32" s="17" t="s">
        <v>30</v>
      </c>
      <c r="B32" s="29">
        <v>312</v>
      </c>
      <c r="C32" s="29"/>
      <c r="D32" s="29">
        <f t="shared" si="0"/>
        <v>0</v>
      </c>
    </row>
    <row r="33" spans="1:6" x14ac:dyDescent="0.25">
      <c r="A33" s="17" t="s">
        <v>31</v>
      </c>
      <c r="B33" s="29">
        <v>171831.872</v>
      </c>
      <c r="C33" s="29">
        <v>172848.81383999999</v>
      </c>
      <c r="D33" s="29">
        <f t="shared" si="0"/>
        <v>100.59182375665441</v>
      </c>
    </row>
    <row r="34" spans="1:6" x14ac:dyDescent="0.25">
      <c r="A34" s="17" t="s">
        <v>32</v>
      </c>
      <c r="B34" s="29">
        <v>32678.060870000001</v>
      </c>
      <c r="C34" s="29">
        <v>34773.170680000003</v>
      </c>
      <c r="D34" s="29">
        <f t="shared" si="0"/>
        <v>106.41136516127678</v>
      </c>
    </row>
    <row r="35" spans="1:6" x14ac:dyDescent="0.25">
      <c r="A35" s="17" t="s">
        <v>33</v>
      </c>
      <c r="B35" s="29">
        <v>332.6</v>
      </c>
      <c r="C35" s="29">
        <v>335.541</v>
      </c>
      <c r="D35" s="29">
        <f t="shared" si="0"/>
        <v>100.88424533974745</v>
      </c>
    </row>
    <row r="36" spans="1:6" x14ac:dyDescent="0.25">
      <c r="A36" s="17" t="s">
        <v>171</v>
      </c>
      <c r="B36" s="29">
        <v>268962</v>
      </c>
      <c r="C36" s="29">
        <v>243253.84710000001</v>
      </c>
      <c r="D36" s="29">
        <f t="shared" si="0"/>
        <v>90.441715595511639</v>
      </c>
    </row>
    <row r="37" spans="1:6" x14ac:dyDescent="0.25">
      <c r="A37" s="40" t="s">
        <v>34</v>
      </c>
      <c r="B37" s="30">
        <f>B38+B39+B40</f>
        <v>120484.92017</v>
      </c>
      <c r="C37" s="30">
        <f>C38+C39+C40</f>
        <v>126014.82763</v>
      </c>
      <c r="D37" s="30">
        <f t="shared" si="0"/>
        <v>104.58970919530634</v>
      </c>
    </row>
    <row r="38" spans="1:6" x14ac:dyDescent="0.25">
      <c r="A38" s="17" t="s">
        <v>35</v>
      </c>
      <c r="B38" s="29">
        <v>105544.92017</v>
      </c>
      <c r="C38" s="29">
        <v>110506.85386</v>
      </c>
      <c r="D38" s="29">
        <f t="shared" si="0"/>
        <v>104.70125296604316</v>
      </c>
    </row>
    <row r="39" spans="1:6" x14ac:dyDescent="0.25">
      <c r="A39" s="17" t="s">
        <v>36</v>
      </c>
      <c r="B39" s="29">
        <v>10100</v>
      </c>
      <c r="C39" s="29">
        <v>10336.470300000001</v>
      </c>
      <c r="D39" s="29">
        <f t="shared" si="0"/>
        <v>102.34129009900992</v>
      </c>
    </row>
    <row r="40" spans="1:6" x14ac:dyDescent="0.25">
      <c r="A40" s="17" t="s">
        <v>37</v>
      </c>
      <c r="B40" s="29">
        <v>4840</v>
      </c>
      <c r="C40" s="29">
        <v>5171.5034699999997</v>
      </c>
      <c r="D40" s="29">
        <f t="shared" si="0"/>
        <v>106.84924524793387</v>
      </c>
    </row>
    <row r="41" spans="1:6" x14ac:dyDescent="0.25">
      <c r="A41" s="40" t="s">
        <v>38</v>
      </c>
      <c r="B41" s="30">
        <f>B42</f>
        <v>108554.56912</v>
      </c>
      <c r="C41" s="30">
        <f>C42</f>
        <v>122508.06802000001</v>
      </c>
      <c r="D41" s="30">
        <f t="shared" si="0"/>
        <v>112.85390289244788</v>
      </c>
    </row>
    <row r="42" spans="1:6" x14ac:dyDescent="0.25">
      <c r="A42" s="15" t="s">
        <v>39</v>
      </c>
      <c r="B42" s="29">
        <v>108554.56912</v>
      </c>
      <c r="C42" s="29">
        <v>122508.06802000001</v>
      </c>
      <c r="D42" s="29">
        <f t="shared" si="0"/>
        <v>112.85390289244788</v>
      </c>
    </row>
    <row r="43" spans="1:6" x14ac:dyDescent="0.25">
      <c r="A43" s="40" t="s">
        <v>40</v>
      </c>
      <c r="B43" s="30">
        <v>67143.944730000003</v>
      </c>
      <c r="C43" s="30">
        <v>68391.595369999995</v>
      </c>
      <c r="D43" s="30">
        <f t="shared" si="0"/>
        <v>101.85817298196741</v>
      </c>
    </row>
    <row r="44" spans="1:6" x14ac:dyDescent="0.25">
      <c r="A44" s="40" t="s">
        <v>41</v>
      </c>
      <c r="B44" s="30">
        <v>550</v>
      </c>
      <c r="C44" s="30">
        <v>523.64499999999998</v>
      </c>
      <c r="D44" s="30">
        <f t="shared" si="0"/>
        <v>95.208181818181814</v>
      </c>
    </row>
    <row r="45" spans="1:6" x14ac:dyDescent="0.25">
      <c r="A45" s="40" t="s">
        <v>42</v>
      </c>
      <c r="B45" s="30">
        <v>359395.17200000002</v>
      </c>
      <c r="C45" s="30">
        <v>393466.87896</v>
      </c>
      <c r="D45" s="30">
        <f t="shared" si="0"/>
        <v>109.48029067012619</v>
      </c>
    </row>
    <row r="46" spans="1:6" x14ac:dyDescent="0.25">
      <c r="A46" s="40" t="s">
        <v>43</v>
      </c>
      <c r="B46" s="30">
        <v>5930.3</v>
      </c>
      <c r="C46" s="30">
        <v>5150.80638</v>
      </c>
      <c r="D46" s="30">
        <f t="shared" si="0"/>
        <v>86.85574726405072</v>
      </c>
    </row>
    <row r="47" spans="1:6" x14ac:dyDescent="0.25">
      <c r="A47" s="38" t="s">
        <v>44</v>
      </c>
      <c r="B47" s="28">
        <f>+B7+B29</f>
        <v>15888595.408050001</v>
      </c>
      <c r="C47" s="28">
        <f>+C7+C29</f>
        <v>16060003.350440001</v>
      </c>
      <c r="D47" s="28">
        <f t="shared" si="0"/>
        <v>101.07881117234037</v>
      </c>
      <c r="E47" s="34"/>
      <c r="F47" s="34"/>
    </row>
    <row r="48" spans="1:6" x14ac:dyDescent="0.25">
      <c r="A48" s="38"/>
      <c r="B48" s="28"/>
      <c r="C48" s="28"/>
      <c r="D48" s="28"/>
    </row>
    <row r="49" spans="1:41" s="35" customFormat="1" x14ac:dyDescent="0.25">
      <c r="A49" s="13" t="s">
        <v>45</v>
      </c>
      <c r="B49" s="30">
        <f>+B50+B163+B165+B168+B172+B185</f>
        <v>51547522.043760009</v>
      </c>
      <c r="C49" s="30">
        <f>+C50+C163+C165+C168+C172+C185</f>
        <v>51757789.689430021</v>
      </c>
      <c r="D49" s="30">
        <f t="shared" ref="D49:D50" si="1">+C49/B49*100</f>
        <v>100.40791028808623</v>
      </c>
      <c r="E49" s="34">
        <v>51547522.037320003</v>
      </c>
      <c r="F49" s="34">
        <v>51757789.68299</v>
      </c>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row>
    <row r="50" spans="1:41" s="35" customFormat="1" ht="31.5" x14ac:dyDescent="0.25">
      <c r="A50" s="13" t="s">
        <v>46</v>
      </c>
      <c r="B50" s="30">
        <f>+B51+B56+B136+B152</f>
        <v>51382187.590220004</v>
      </c>
      <c r="C50" s="30">
        <f>+C51+C56+C136+C152</f>
        <v>51614011.535260014</v>
      </c>
      <c r="D50" s="30">
        <f t="shared" si="1"/>
        <v>100.45117570098189</v>
      </c>
      <c r="E50" s="34">
        <v>51382187.590219997</v>
      </c>
      <c r="F50" s="34">
        <v>51614011.535259999</v>
      </c>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row>
    <row r="51" spans="1:41" s="35" customFormat="1" x14ac:dyDescent="0.25">
      <c r="A51" s="37" t="s">
        <v>47</v>
      </c>
      <c r="B51" s="5">
        <f>+B52+B53+B54+B55</f>
        <v>27871014.600000001</v>
      </c>
      <c r="C51" s="5">
        <f>+C52+C53+C54+C55</f>
        <v>27871014.600000001</v>
      </c>
      <c r="D51" s="27">
        <f>+C51/B51*100</f>
        <v>100</v>
      </c>
      <c r="E51" s="34">
        <f>+E49-B49</f>
        <v>-6.4400061964988708E-3</v>
      </c>
      <c r="F51" s="34">
        <f>+F49-C49</f>
        <v>-6.4400210976600647E-3</v>
      </c>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row>
    <row r="52" spans="1:41" s="2" customFormat="1" x14ac:dyDescent="0.25">
      <c r="A52" s="17" t="s">
        <v>48</v>
      </c>
      <c r="B52" s="4">
        <v>22580209.600000001</v>
      </c>
      <c r="C52" s="4">
        <v>22580209.600000001</v>
      </c>
      <c r="D52" s="59">
        <f>+C52/B52*100</f>
        <v>100</v>
      </c>
      <c r="E52" s="60">
        <f>+E50-B50</f>
        <v>0</v>
      </c>
      <c r="F52" s="60">
        <f>+F50-C50</f>
        <v>0</v>
      </c>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row>
    <row r="53" spans="1:41" s="2" customFormat="1" ht="31.5" x14ac:dyDescent="0.25">
      <c r="A53" s="17" t="s">
        <v>49</v>
      </c>
      <c r="B53" s="4">
        <v>1730956.1</v>
      </c>
      <c r="C53" s="4">
        <v>1730956.1</v>
      </c>
      <c r="D53" s="59">
        <f t="shared" ref="D53:D56" si="2">+C53/B53*100</f>
        <v>100</v>
      </c>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row>
    <row r="54" spans="1:41" s="2" customFormat="1" ht="31.5" x14ac:dyDescent="0.25">
      <c r="A54" s="17" t="s">
        <v>154</v>
      </c>
      <c r="B54" s="4">
        <v>3453570</v>
      </c>
      <c r="C54" s="4">
        <v>3453570</v>
      </c>
      <c r="D54" s="59">
        <f t="shared" si="2"/>
        <v>100</v>
      </c>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row>
    <row r="55" spans="1:41" s="2" customFormat="1" ht="31.5" x14ac:dyDescent="0.25">
      <c r="A55" s="17" t="s">
        <v>155</v>
      </c>
      <c r="B55" s="4">
        <v>106278.9</v>
      </c>
      <c r="C55" s="4">
        <v>106278.9</v>
      </c>
      <c r="D55" s="59">
        <f t="shared" si="2"/>
        <v>100</v>
      </c>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row>
    <row r="56" spans="1:41" s="35" customFormat="1" x14ac:dyDescent="0.25">
      <c r="A56" s="37" t="s">
        <v>50</v>
      </c>
      <c r="B56" s="5">
        <f>SUM(B57:B135)</f>
        <v>21047137.490220003</v>
      </c>
      <c r="C56" s="5">
        <f>SUM(C57:C135)</f>
        <v>21012034.067300007</v>
      </c>
      <c r="D56" s="29">
        <f t="shared" si="2"/>
        <v>99.833215215435786</v>
      </c>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row>
    <row r="57" spans="1:41" s="2" customFormat="1" x14ac:dyDescent="0.25">
      <c r="A57" s="17" t="s">
        <v>244</v>
      </c>
      <c r="B57" s="4">
        <v>52574.6</v>
      </c>
      <c r="C57" s="59"/>
      <c r="D57" s="59">
        <f>+C57/B57*100</f>
        <v>0</v>
      </c>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row>
    <row r="58" spans="1:41" s="35" customFormat="1" x14ac:dyDescent="0.25">
      <c r="A58" s="15" t="s">
        <v>180</v>
      </c>
      <c r="B58" s="4">
        <v>778993.1</v>
      </c>
      <c r="C58" s="4">
        <v>778993.1</v>
      </c>
      <c r="D58" s="29">
        <f t="shared" ref="D58:D121" si="3">+C58/B58*100</f>
        <v>100</v>
      </c>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row>
    <row r="59" spans="1:41" s="35" customFormat="1" ht="31.5" x14ac:dyDescent="0.25">
      <c r="A59" s="15" t="s">
        <v>206</v>
      </c>
      <c r="B59" s="4">
        <v>4526.7</v>
      </c>
      <c r="C59" s="4">
        <v>4526.7</v>
      </c>
      <c r="D59" s="29">
        <f t="shared" si="3"/>
        <v>100</v>
      </c>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row>
    <row r="60" spans="1:41" s="35" customFormat="1" ht="31.5" x14ac:dyDescent="0.25">
      <c r="A60" s="15" t="s">
        <v>245</v>
      </c>
      <c r="B60" s="4">
        <v>691936.7</v>
      </c>
      <c r="C60" s="4">
        <v>691936.7</v>
      </c>
      <c r="D60" s="29">
        <f t="shared" si="3"/>
        <v>100</v>
      </c>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row>
    <row r="61" spans="1:41" s="35" customFormat="1" ht="47.25" x14ac:dyDescent="0.25">
      <c r="A61" s="12" t="s">
        <v>246</v>
      </c>
      <c r="B61" s="4">
        <v>4273.8999999999996</v>
      </c>
      <c r="C61" s="4">
        <v>4273.8999999999996</v>
      </c>
      <c r="D61" s="29">
        <f t="shared" si="3"/>
        <v>100</v>
      </c>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row>
    <row r="62" spans="1:41" s="35" customFormat="1" ht="31.5" x14ac:dyDescent="0.25">
      <c r="A62" s="12" t="s">
        <v>181</v>
      </c>
      <c r="B62" s="4">
        <v>9899.9</v>
      </c>
      <c r="C62" s="4">
        <v>9899.9</v>
      </c>
      <c r="D62" s="29">
        <f t="shared" si="3"/>
        <v>100</v>
      </c>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row>
    <row r="63" spans="1:41" s="35" customFormat="1" ht="31.5" x14ac:dyDescent="0.25">
      <c r="A63" s="12" t="s">
        <v>207</v>
      </c>
      <c r="B63" s="4">
        <v>3885.5</v>
      </c>
      <c r="C63" s="4">
        <v>3885.5</v>
      </c>
      <c r="D63" s="29">
        <f t="shared" si="3"/>
        <v>100</v>
      </c>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row>
    <row r="64" spans="1:41" s="35" customFormat="1" ht="31.5" x14ac:dyDescent="0.25">
      <c r="A64" s="12" t="s">
        <v>247</v>
      </c>
      <c r="B64" s="4">
        <v>302150.90000000002</v>
      </c>
      <c r="C64" s="4">
        <v>302150.90000000002</v>
      </c>
      <c r="D64" s="29">
        <f t="shared" si="3"/>
        <v>100</v>
      </c>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row>
    <row r="65" spans="1:41" s="35" customFormat="1" ht="31.5" x14ac:dyDescent="0.25">
      <c r="A65" s="12" t="s">
        <v>156</v>
      </c>
      <c r="B65" s="4">
        <v>434091.7</v>
      </c>
      <c r="C65" s="4">
        <v>434091.7</v>
      </c>
      <c r="D65" s="29">
        <f t="shared" si="3"/>
        <v>100</v>
      </c>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row>
    <row r="66" spans="1:41" s="35" customFormat="1" ht="47.25" x14ac:dyDescent="0.25">
      <c r="A66" s="12" t="s">
        <v>157</v>
      </c>
      <c r="B66" s="4">
        <v>29.7</v>
      </c>
      <c r="C66" s="4">
        <v>29.7</v>
      </c>
      <c r="D66" s="29">
        <f t="shared" si="3"/>
        <v>100</v>
      </c>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row>
    <row r="67" spans="1:41" s="35" customFormat="1" ht="47.25" x14ac:dyDescent="0.25">
      <c r="A67" s="12" t="s">
        <v>208</v>
      </c>
      <c r="B67" s="4">
        <v>16480.37</v>
      </c>
      <c r="C67" s="4">
        <v>16480.37</v>
      </c>
      <c r="D67" s="29">
        <f t="shared" si="3"/>
        <v>100</v>
      </c>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row>
    <row r="68" spans="1:41" s="35" customFormat="1" ht="47.25" x14ac:dyDescent="0.25">
      <c r="A68" s="12" t="s">
        <v>248</v>
      </c>
      <c r="B68" s="4">
        <v>412.8</v>
      </c>
      <c r="C68" s="4">
        <v>0</v>
      </c>
      <c r="D68" s="29">
        <f t="shared" si="3"/>
        <v>0</v>
      </c>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row>
    <row r="69" spans="1:41" s="35" customFormat="1" ht="47.25" x14ac:dyDescent="0.25">
      <c r="A69" s="12" t="s">
        <v>249</v>
      </c>
      <c r="B69" s="4">
        <v>4838.1000000000004</v>
      </c>
      <c r="C69" s="4">
        <v>4838.09807</v>
      </c>
      <c r="D69" s="29">
        <f t="shared" si="3"/>
        <v>99.999960108306979</v>
      </c>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row>
    <row r="70" spans="1:41" s="35" customFormat="1" ht="47.25" x14ac:dyDescent="0.25">
      <c r="A70" s="12" t="s">
        <v>182</v>
      </c>
      <c r="B70" s="4">
        <v>56051.5</v>
      </c>
      <c r="C70" s="4">
        <v>55283.334000000003</v>
      </c>
      <c r="D70" s="29">
        <f t="shared" si="3"/>
        <v>98.629535338037343</v>
      </c>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row>
    <row r="71" spans="1:41" s="35" customFormat="1" ht="78.75" x14ac:dyDescent="0.25">
      <c r="A71" s="12" t="s">
        <v>250</v>
      </c>
      <c r="B71" s="4">
        <v>58410</v>
      </c>
      <c r="C71" s="4">
        <v>58410</v>
      </c>
      <c r="D71" s="29">
        <f t="shared" si="3"/>
        <v>100</v>
      </c>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row>
    <row r="72" spans="1:41" s="35" customFormat="1" ht="31.5" x14ac:dyDescent="0.25">
      <c r="A72" s="12" t="s">
        <v>209</v>
      </c>
      <c r="B72" s="4">
        <v>79500.5</v>
      </c>
      <c r="C72" s="4">
        <v>79500.400999999998</v>
      </c>
      <c r="D72" s="29">
        <f t="shared" si="3"/>
        <v>99.999875472481307</v>
      </c>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row>
    <row r="73" spans="1:41" s="35" customFormat="1" ht="63" x14ac:dyDescent="0.25">
      <c r="A73" s="12" t="s">
        <v>210</v>
      </c>
      <c r="B73" s="4">
        <v>31677.1</v>
      </c>
      <c r="C73" s="4">
        <v>31677.1</v>
      </c>
      <c r="D73" s="29">
        <f t="shared" si="3"/>
        <v>100</v>
      </c>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row>
    <row r="74" spans="1:41" s="35" customFormat="1" ht="47.25" x14ac:dyDescent="0.25">
      <c r="A74" s="12" t="s">
        <v>211</v>
      </c>
      <c r="B74" s="4">
        <v>73013.872289999999</v>
      </c>
      <c r="C74" s="4">
        <v>73013.872289999999</v>
      </c>
      <c r="D74" s="29">
        <f t="shared" si="3"/>
        <v>100</v>
      </c>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row>
    <row r="75" spans="1:41" s="35" customFormat="1" ht="31.5" x14ac:dyDescent="0.25">
      <c r="A75" s="12" t="s">
        <v>251</v>
      </c>
      <c r="B75" s="4">
        <v>20380.599999999999</v>
      </c>
      <c r="C75" s="4">
        <v>20380.599999999999</v>
      </c>
      <c r="D75" s="29">
        <f t="shared" si="3"/>
        <v>100</v>
      </c>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row>
    <row r="76" spans="1:41" s="35" customFormat="1" ht="47.25" x14ac:dyDescent="0.25">
      <c r="A76" s="12" t="s">
        <v>212</v>
      </c>
      <c r="B76" s="4">
        <v>43904.9</v>
      </c>
      <c r="C76" s="4">
        <v>43904.9</v>
      </c>
      <c r="D76" s="29">
        <f t="shared" si="3"/>
        <v>100</v>
      </c>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row>
    <row r="77" spans="1:41" s="35" customFormat="1" ht="31.5" x14ac:dyDescent="0.25">
      <c r="A77" s="12" t="s">
        <v>252</v>
      </c>
      <c r="B77" s="4">
        <v>8835.9</v>
      </c>
      <c r="C77" s="4">
        <v>8835.815849999999</v>
      </c>
      <c r="D77" s="29">
        <f t="shared" si="3"/>
        <v>99.999047635215419</v>
      </c>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row>
    <row r="78" spans="1:41" s="35" customFormat="1" ht="31.5" x14ac:dyDescent="0.25">
      <c r="A78" s="12" t="s">
        <v>253</v>
      </c>
      <c r="B78" s="4">
        <v>29025.599999999999</v>
      </c>
      <c r="C78" s="4">
        <v>29025.538210000002</v>
      </c>
      <c r="D78" s="29">
        <f t="shared" si="3"/>
        <v>99.999787118957073</v>
      </c>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row>
    <row r="79" spans="1:41" s="35" customFormat="1" x14ac:dyDescent="0.25">
      <c r="A79" s="12" t="s">
        <v>254</v>
      </c>
      <c r="B79" s="4">
        <v>1413497.1</v>
      </c>
      <c r="C79" s="4">
        <v>1413497.1</v>
      </c>
      <c r="D79" s="29">
        <f t="shared" si="3"/>
        <v>100</v>
      </c>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row>
    <row r="80" spans="1:41" s="35" customFormat="1" x14ac:dyDescent="0.25">
      <c r="A80" s="12" t="s">
        <v>51</v>
      </c>
      <c r="B80" s="4">
        <v>6847.6</v>
      </c>
      <c r="C80" s="4">
        <v>6847.6</v>
      </c>
      <c r="D80" s="29">
        <f t="shared" si="3"/>
        <v>100</v>
      </c>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row>
    <row r="81" spans="1:41" s="35" customFormat="1" ht="31.5" x14ac:dyDescent="0.25">
      <c r="A81" s="12" t="s">
        <v>52</v>
      </c>
      <c r="B81" s="4">
        <v>11083.3</v>
      </c>
      <c r="C81" s="4">
        <v>11081.992189999999</v>
      </c>
      <c r="D81" s="29">
        <f t="shared" si="3"/>
        <v>99.988200175038116</v>
      </c>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row>
    <row r="82" spans="1:41" s="35" customFormat="1" ht="63" x14ac:dyDescent="0.25">
      <c r="A82" s="12" t="s">
        <v>213</v>
      </c>
      <c r="B82" s="4">
        <v>239.1</v>
      </c>
      <c r="C82" s="4">
        <v>239.1</v>
      </c>
      <c r="D82" s="29">
        <f t="shared" si="3"/>
        <v>100</v>
      </c>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row>
    <row r="83" spans="1:41" s="35" customFormat="1" ht="31.5" x14ac:dyDescent="0.25">
      <c r="A83" s="15" t="s">
        <v>214</v>
      </c>
      <c r="B83" s="4">
        <v>2810638.8</v>
      </c>
      <c r="C83" s="4">
        <v>2810638.8</v>
      </c>
      <c r="D83" s="29">
        <f t="shared" si="3"/>
        <v>100</v>
      </c>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row>
    <row r="84" spans="1:41" s="35" customFormat="1" ht="31.5" x14ac:dyDescent="0.25">
      <c r="A84" s="15" t="s">
        <v>53</v>
      </c>
      <c r="B84" s="4">
        <v>378885.2</v>
      </c>
      <c r="C84" s="4">
        <v>246235.30116</v>
      </c>
      <c r="D84" s="29">
        <f t="shared" si="3"/>
        <v>64.989421904049038</v>
      </c>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row>
    <row r="85" spans="1:41" s="35" customFormat="1" ht="47.25" x14ac:dyDescent="0.25">
      <c r="A85" s="12" t="s">
        <v>183</v>
      </c>
      <c r="B85" s="4">
        <v>12870</v>
      </c>
      <c r="C85" s="4">
        <v>12870</v>
      </c>
      <c r="D85" s="29">
        <f t="shared" si="3"/>
        <v>100</v>
      </c>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row>
    <row r="86" spans="1:41" s="35" customFormat="1" ht="47.25" x14ac:dyDescent="0.25">
      <c r="A86" s="12" t="s">
        <v>184</v>
      </c>
      <c r="B86" s="4">
        <v>277134.2</v>
      </c>
      <c r="C86" s="4">
        <v>277134.2</v>
      </c>
      <c r="D86" s="29">
        <f t="shared" si="3"/>
        <v>100</v>
      </c>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row>
    <row r="87" spans="1:41" s="35" customFormat="1" ht="47.25" x14ac:dyDescent="0.25">
      <c r="A87" s="12" t="s">
        <v>158</v>
      </c>
      <c r="B87" s="4">
        <v>2367.4</v>
      </c>
      <c r="C87" s="4">
        <v>2367.4</v>
      </c>
      <c r="D87" s="29">
        <f t="shared" si="3"/>
        <v>100</v>
      </c>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row>
    <row r="88" spans="1:41" s="35" customFormat="1" ht="47.25" x14ac:dyDescent="0.25">
      <c r="A88" s="12" t="s">
        <v>159</v>
      </c>
      <c r="B88" s="4">
        <v>481.9</v>
      </c>
      <c r="C88" s="4">
        <v>481.9</v>
      </c>
      <c r="D88" s="29">
        <f t="shared" si="3"/>
        <v>100</v>
      </c>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row>
    <row r="89" spans="1:41" s="35" customFormat="1" ht="31.5" x14ac:dyDescent="0.25">
      <c r="A89" s="15" t="s">
        <v>255</v>
      </c>
      <c r="B89" s="4">
        <v>15210.9</v>
      </c>
      <c r="C89" s="4">
        <v>15210.9</v>
      </c>
      <c r="D89" s="29">
        <f t="shared" si="3"/>
        <v>100</v>
      </c>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row>
    <row r="90" spans="1:41" s="35" customFormat="1" ht="31.5" x14ac:dyDescent="0.25">
      <c r="A90" s="15" t="s">
        <v>160</v>
      </c>
      <c r="B90" s="4">
        <v>439724.3</v>
      </c>
      <c r="C90" s="4">
        <v>439724.23268000002</v>
      </c>
      <c r="D90" s="29">
        <f t="shared" si="3"/>
        <v>99.999984690407146</v>
      </c>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row>
    <row r="91" spans="1:41" s="35" customFormat="1" ht="31.5" x14ac:dyDescent="0.25">
      <c r="A91" s="15" t="s">
        <v>256</v>
      </c>
      <c r="B91" s="4">
        <v>1000000</v>
      </c>
      <c r="C91" s="4">
        <v>1000000</v>
      </c>
      <c r="D91" s="29">
        <f t="shared" si="3"/>
        <v>100</v>
      </c>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row>
    <row r="92" spans="1:41" s="35" customFormat="1" ht="31.5" x14ac:dyDescent="0.25">
      <c r="A92" s="12" t="s">
        <v>257</v>
      </c>
      <c r="B92" s="4">
        <v>474.7</v>
      </c>
      <c r="C92" s="4">
        <v>474.7</v>
      </c>
      <c r="D92" s="29">
        <f t="shared" si="3"/>
        <v>100</v>
      </c>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row>
    <row r="93" spans="1:41" s="35" customFormat="1" ht="31.5" x14ac:dyDescent="0.25">
      <c r="A93" s="12" t="s">
        <v>185</v>
      </c>
      <c r="B93" s="4">
        <v>289530.5</v>
      </c>
      <c r="C93" s="4">
        <v>286936.91762000002</v>
      </c>
      <c r="D93" s="29">
        <f t="shared" si="3"/>
        <v>99.104210996768913</v>
      </c>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row>
    <row r="94" spans="1:41" s="35" customFormat="1" ht="31.5" x14ac:dyDescent="0.25">
      <c r="A94" s="12" t="s">
        <v>258</v>
      </c>
      <c r="B94" s="4">
        <v>327505.7</v>
      </c>
      <c r="C94" s="4">
        <v>327505.7</v>
      </c>
      <c r="D94" s="29">
        <f t="shared" si="3"/>
        <v>100</v>
      </c>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row>
    <row r="95" spans="1:41" s="35" customFormat="1" ht="47.25" x14ac:dyDescent="0.25">
      <c r="A95" s="12" t="s">
        <v>215</v>
      </c>
      <c r="B95" s="4">
        <v>18121</v>
      </c>
      <c r="C95" s="4">
        <v>18111.429670000001</v>
      </c>
      <c r="D95" s="29">
        <f t="shared" si="3"/>
        <v>99.947186523922525</v>
      </c>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row>
    <row r="96" spans="1:41" s="35" customFormat="1" ht="31.5" x14ac:dyDescent="0.25">
      <c r="A96" s="12" t="s">
        <v>216</v>
      </c>
      <c r="B96" s="4">
        <v>590825.19999999995</v>
      </c>
      <c r="C96" s="4">
        <v>590825.19999999995</v>
      </c>
      <c r="D96" s="29">
        <f t="shared" si="3"/>
        <v>100</v>
      </c>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row>
    <row r="97" spans="1:41" s="35" customFormat="1" ht="47.25" x14ac:dyDescent="0.25">
      <c r="A97" s="12" t="s">
        <v>217</v>
      </c>
      <c r="B97" s="4">
        <v>289.3</v>
      </c>
      <c r="C97" s="4">
        <v>289.3</v>
      </c>
      <c r="D97" s="29">
        <f t="shared" si="3"/>
        <v>100</v>
      </c>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row>
    <row r="98" spans="1:41" s="35" customFormat="1" ht="31.5" x14ac:dyDescent="0.25">
      <c r="A98" s="12" t="s">
        <v>161</v>
      </c>
      <c r="B98" s="4">
        <v>580302</v>
      </c>
      <c r="C98" s="4">
        <v>580302</v>
      </c>
      <c r="D98" s="29">
        <f t="shared" si="3"/>
        <v>100</v>
      </c>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row>
    <row r="99" spans="1:41" s="35" customFormat="1" ht="47.25" x14ac:dyDescent="0.25">
      <c r="A99" s="12" t="s">
        <v>259</v>
      </c>
      <c r="B99" s="4">
        <v>144768</v>
      </c>
      <c r="C99" s="4">
        <v>144768</v>
      </c>
      <c r="D99" s="29">
        <f t="shared" si="3"/>
        <v>100</v>
      </c>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row>
    <row r="100" spans="1:41" s="35" customFormat="1" x14ac:dyDescent="0.25">
      <c r="A100" s="12" t="s">
        <v>260</v>
      </c>
      <c r="B100" s="4">
        <v>600</v>
      </c>
      <c r="C100" s="4">
        <v>600</v>
      </c>
      <c r="D100" s="29">
        <f t="shared" si="3"/>
        <v>100</v>
      </c>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row>
    <row r="101" spans="1:41" s="35" customFormat="1" x14ac:dyDescent="0.25">
      <c r="A101" s="12" t="s">
        <v>261</v>
      </c>
      <c r="B101" s="4">
        <v>14850</v>
      </c>
      <c r="C101" s="4">
        <v>14850</v>
      </c>
      <c r="D101" s="29">
        <f t="shared" si="3"/>
        <v>100</v>
      </c>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row>
    <row r="102" spans="1:41" s="35" customFormat="1" ht="31.5" x14ac:dyDescent="0.25">
      <c r="A102" s="12" t="s">
        <v>54</v>
      </c>
      <c r="B102" s="4">
        <v>147.69999999999999</v>
      </c>
      <c r="C102" s="4">
        <v>147.69999999999999</v>
      </c>
      <c r="D102" s="29">
        <f t="shared" si="3"/>
        <v>100</v>
      </c>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row>
    <row r="103" spans="1:41" s="35" customFormat="1" ht="47.25" x14ac:dyDescent="0.25">
      <c r="A103" s="12" t="s">
        <v>55</v>
      </c>
      <c r="B103" s="4">
        <v>5873.4</v>
      </c>
      <c r="C103" s="4">
        <v>5873.4</v>
      </c>
      <c r="D103" s="29">
        <f t="shared" si="3"/>
        <v>100</v>
      </c>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row>
    <row r="104" spans="1:41" s="35" customFormat="1" ht="31.5" x14ac:dyDescent="0.25">
      <c r="A104" s="12" t="s">
        <v>56</v>
      </c>
      <c r="B104" s="4">
        <v>5503.8</v>
      </c>
      <c r="C104" s="4">
        <v>5503.8</v>
      </c>
      <c r="D104" s="29">
        <f t="shared" si="3"/>
        <v>100</v>
      </c>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row>
    <row r="105" spans="1:41" s="35" customFormat="1" ht="31.5" x14ac:dyDescent="0.25">
      <c r="A105" s="12" t="s">
        <v>162</v>
      </c>
      <c r="B105" s="4">
        <v>89808</v>
      </c>
      <c r="C105" s="4">
        <v>89808</v>
      </c>
      <c r="D105" s="29">
        <f t="shared" si="3"/>
        <v>100</v>
      </c>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row>
    <row r="106" spans="1:41" s="35" customFormat="1" ht="47.25" x14ac:dyDescent="0.25">
      <c r="A106" s="12" t="s">
        <v>186</v>
      </c>
      <c r="B106" s="4">
        <v>1874519.9</v>
      </c>
      <c r="C106" s="4">
        <v>1840393.5434699999</v>
      </c>
      <c r="D106" s="29">
        <f t="shared" si="3"/>
        <v>98.179461496781116</v>
      </c>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row>
    <row r="107" spans="1:41" s="35" customFormat="1" ht="31.5" x14ac:dyDescent="0.25">
      <c r="A107" s="12" t="s">
        <v>57</v>
      </c>
      <c r="B107" s="4">
        <v>157150.29999999999</v>
      </c>
      <c r="C107" s="4">
        <v>157150.29999999999</v>
      </c>
      <c r="D107" s="29">
        <f t="shared" si="3"/>
        <v>100</v>
      </c>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row>
    <row r="108" spans="1:41" s="35" customFormat="1" ht="31.5" x14ac:dyDescent="0.25">
      <c r="A108" s="12" t="s">
        <v>262</v>
      </c>
      <c r="B108" s="4">
        <v>149087.29999999999</v>
      </c>
      <c r="C108" s="4">
        <v>149087.22503</v>
      </c>
      <c r="D108" s="29">
        <f t="shared" si="3"/>
        <v>99.999949714026627</v>
      </c>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row>
    <row r="109" spans="1:41" s="35" customFormat="1" x14ac:dyDescent="0.25">
      <c r="A109" s="12" t="s">
        <v>187</v>
      </c>
      <c r="B109" s="4">
        <v>50113</v>
      </c>
      <c r="C109" s="4">
        <v>50113</v>
      </c>
      <c r="D109" s="29">
        <f t="shared" si="3"/>
        <v>100</v>
      </c>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row>
    <row r="110" spans="1:41" s="35" customFormat="1" ht="31.5" x14ac:dyDescent="0.25">
      <c r="A110" s="12" t="s">
        <v>58</v>
      </c>
      <c r="B110" s="4">
        <v>4843.3</v>
      </c>
      <c r="C110" s="4">
        <v>4843.3</v>
      </c>
      <c r="D110" s="29">
        <f t="shared" si="3"/>
        <v>100</v>
      </c>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row>
    <row r="111" spans="1:41" s="35" customFormat="1" ht="31.5" x14ac:dyDescent="0.25">
      <c r="A111" s="12" t="s">
        <v>218</v>
      </c>
      <c r="B111" s="4">
        <v>10631.4</v>
      </c>
      <c r="C111" s="4">
        <v>10631.4</v>
      </c>
      <c r="D111" s="29">
        <f t="shared" si="3"/>
        <v>100</v>
      </c>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row>
    <row r="112" spans="1:41" s="35" customFormat="1" x14ac:dyDescent="0.25">
      <c r="A112" s="12" t="s">
        <v>163</v>
      </c>
      <c r="B112" s="4">
        <v>78432.3</v>
      </c>
      <c r="C112" s="4">
        <v>78432.3</v>
      </c>
      <c r="D112" s="29">
        <f t="shared" si="3"/>
        <v>100</v>
      </c>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row>
    <row r="113" spans="1:41" s="35" customFormat="1" ht="47.25" x14ac:dyDescent="0.25">
      <c r="A113" s="12" t="s">
        <v>172</v>
      </c>
      <c r="B113" s="4">
        <v>19303.7</v>
      </c>
      <c r="C113" s="4">
        <v>19303.7</v>
      </c>
      <c r="D113" s="29">
        <f t="shared" si="3"/>
        <v>100</v>
      </c>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row>
    <row r="114" spans="1:41" s="35" customFormat="1" ht="31.5" x14ac:dyDescent="0.25">
      <c r="A114" s="12" t="s">
        <v>164</v>
      </c>
      <c r="B114" s="4">
        <v>202946.4</v>
      </c>
      <c r="C114" s="4">
        <v>202946.4</v>
      </c>
      <c r="D114" s="29">
        <f t="shared" si="3"/>
        <v>100</v>
      </c>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row>
    <row r="115" spans="1:41" s="35" customFormat="1" ht="31.5" x14ac:dyDescent="0.25">
      <c r="A115" s="12" t="s">
        <v>59</v>
      </c>
      <c r="B115" s="4">
        <v>100000</v>
      </c>
      <c r="C115" s="4">
        <v>100000</v>
      </c>
      <c r="D115" s="29">
        <f t="shared" si="3"/>
        <v>100</v>
      </c>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row>
    <row r="116" spans="1:41" s="35" customFormat="1" ht="31.5" x14ac:dyDescent="0.25">
      <c r="A116" s="12" t="s">
        <v>263</v>
      </c>
      <c r="B116" s="4">
        <v>30000</v>
      </c>
      <c r="C116" s="4">
        <v>30000</v>
      </c>
      <c r="D116" s="29">
        <f t="shared" si="3"/>
        <v>100</v>
      </c>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row>
    <row r="117" spans="1:41" s="35" customFormat="1" ht="31.5" x14ac:dyDescent="0.25">
      <c r="A117" s="12" t="s">
        <v>219</v>
      </c>
      <c r="B117" s="4">
        <v>39330.199999999997</v>
      </c>
      <c r="C117" s="4">
        <v>39330.199999999997</v>
      </c>
      <c r="D117" s="29">
        <f t="shared" si="3"/>
        <v>100</v>
      </c>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row>
    <row r="118" spans="1:41" s="35" customFormat="1" x14ac:dyDescent="0.25">
      <c r="A118" s="12" t="s">
        <v>165</v>
      </c>
      <c r="B118" s="4">
        <v>136119.5</v>
      </c>
      <c r="C118" s="4">
        <v>135932.43915000002</v>
      </c>
      <c r="D118" s="29">
        <f t="shared" si="3"/>
        <v>99.862576008580703</v>
      </c>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row>
    <row r="119" spans="1:41" s="35" customFormat="1" ht="31.5" x14ac:dyDescent="0.25">
      <c r="A119" s="12" t="s">
        <v>264</v>
      </c>
      <c r="B119" s="4">
        <v>22770</v>
      </c>
      <c r="C119" s="4">
        <v>20071.900000000001</v>
      </c>
      <c r="D119" s="29">
        <f t="shared" si="3"/>
        <v>88.150636802810723</v>
      </c>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row>
    <row r="120" spans="1:41" s="35" customFormat="1" ht="47.25" x14ac:dyDescent="0.25">
      <c r="A120" s="12" t="s">
        <v>166</v>
      </c>
      <c r="B120" s="4">
        <v>19676.900000000001</v>
      </c>
      <c r="C120" s="4">
        <v>19676.900000000001</v>
      </c>
      <c r="D120" s="29">
        <f t="shared" si="3"/>
        <v>100</v>
      </c>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row>
    <row r="121" spans="1:41" s="35" customFormat="1" ht="31.5" x14ac:dyDescent="0.25">
      <c r="A121" s="12" t="s">
        <v>220</v>
      </c>
      <c r="B121" s="4">
        <v>15000</v>
      </c>
      <c r="C121" s="4">
        <v>15000</v>
      </c>
      <c r="D121" s="29">
        <f t="shared" si="3"/>
        <v>100</v>
      </c>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row>
    <row r="122" spans="1:41" s="35" customFormat="1" ht="31.5" x14ac:dyDescent="0.25">
      <c r="A122" s="12" t="s">
        <v>265</v>
      </c>
      <c r="B122" s="4">
        <v>26634.5</v>
      </c>
      <c r="C122" s="4">
        <v>26634.5</v>
      </c>
      <c r="D122" s="29">
        <f t="shared" ref="D122:D126" si="4">+C122/B122*100</f>
        <v>100</v>
      </c>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row>
    <row r="123" spans="1:41" s="35" customFormat="1" ht="31.5" x14ac:dyDescent="0.25">
      <c r="A123" s="12" t="s">
        <v>266</v>
      </c>
      <c r="B123" s="4">
        <v>7920</v>
      </c>
      <c r="C123" s="4">
        <v>7920</v>
      </c>
      <c r="D123" s="29">
        <f t="shared" si="4"/>
        <v>100</v>
      </c>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row>
    <row r="124" spans="1:41" s="35" customFormat="1" ht="31.5" x14ac:dyDescent="0.25">
      <c r="A124" s="12" t="s">
        <v>188</v>
      </c>
      <c r="B124" s="4">
        <v>56274.8</v>
      </c>
      <c r="C124" s="4">
        <v>56274.8</v>
      </c>
      <c r="D124" s="29">
        <f t="shared" si="4"/>
        <v>100</v>
      </c>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row>
    <row r="125" spans="1:41" s="35" customFormat="1" ht="31.5" x14ac:dyDescent="0.25">
      <c r="A125" s="12" t="s">
        <v>189</v>
      </c>
      <c r="B125" s="4">
        <v>350472.48499999999</v>
      </c>
      <c r="C125" s="4">
        <v>350472.48499999999</v>
      </c>
      <c r="D125" s="29">
        <f t="shared" si="4"/>
        <v>100</v>
      </c>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row>
    <row r="126" spans="1:41" s="35" customFormat="1" ht="47.25" x14ac:dyDescent="0.25">
      <c r="A126" s="12" t="s">
        <v>190</v>
      </c>
      <c r="B126" s="4">
        <v>39132.199999999997</v>
      </c>
      <c r="C126" s="4">
        <v>39132.181420000001</v>
      </c>
      <c r="D126" s="29">
        <f t="shared" si="4"/>
        <v>99.99995251991966</v>
      </c>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row>
    <row r="127" spans="1:41" s="35" customFormat="1" ht="47.25" x14ac:dyDescent="0.25">
      <c r="A127" s="12" t="s">
        <v>221</v>
      </c>
      <c r="B127" s="4">
        <v>62574.362930000003</v>
      </c>
      <c r="C127" s="4">
        <v>62574.362930000003</v>
      </c>
      <c r="D127" s="27">
        <f>+C127/B127*100</f>
        <v>100</v>
      </c>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row>
    <row r="128" spans="1:41" s="35" customFormat="1" x14ac:dyDescent="0.25">
      <c r="A128" s="12" t="s">
        <v>267</v>
      </c>
      <c r="B128" s="4">
        <v>10929.6</v>
      </c>
      <c r="C128" s="4">
        <v>7627.2373499999994</v>
      </c>
      <c r="D128" s="29">
        <f>+C128/B128*100</f>
        <v>69.785146299956082</v>
      </c>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row>
    <row r="129" spans="1:41" s="35" customFormat="1" ht="31.5" x14ac:dyDescent="0.25">
      <c r="A129" s="12" t="s">
        <v>268</v>
      </c>
      <c r="B129" s="4">
        <v>571699.80000000005</v>
      </c>
      <c r="C129" s="4">
        <v>571699.80000000005</v>
      </c>
      <c r="D129" s="29">
        <f t="shared" ref="D129:D143" si="5">+C129/B129*100</f>
        <v>100</v>
      </c>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row>
    <row r="130" spans="1:41" s="35" customFormat="1" ht="47.25" x14ac:dyDescent="0.25">
      <c r="A130" s="12" t="s">
        <v>60</v>
      </c>
      <c r="B130" s="4">
        <v>486116.4</v>
      </c>
      <c r="C130" s="4">
        <v>486116.4</v>
      </c>
      <c r="D130" s="29">
        <f t="shared" si="5"/>
        <v>100</v>
      </c>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row>
    <row r="131" spans="1:41" s="35" customFormat="1" ht="63" x14ac:dyDescent="0.25">
      <c r="A131" s="12" t="s">
        <v>222</v>
      </c>
      <c r="B131" s="4">
        <v>535414.30000000005</v>
      </c>
      <c r="C131" s="4">
        <v>535414.30000000005</v>
      </c>
      <c r="D131" s="29">
        <f t="shared" si="5"/>
        <v>100</v>
      </c>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row>
    <row r="132" spans="1:41" s="35" customFormat="1" ht="31.5" x14ac:dyDescent="0.25">
      <c r="A132" s="12" t="s">
        <v>223</v>
      </c>
      <c r="B132" s="4">
        <v>439015.8</v>
      </c>
      <c r="C132" s="4">
        <v>439133.23862000002</v>
      </c>
      <c r="D132" s="29">
        <f t="shared" si="5"/>
        <v>100.02675043130567</v>
      </c>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row>
    <row r="133" spans="1:41" s="35" customFormat="1" ht="31.5" x14ac:dyDescent="0.25">
      <c r="A133" s="12" t="s">
        <v>269</v>
      </c>
      <c r="B133" s="4">
        <v>300000</v>
      </c>
      <c r="C133" s="4">
        <v>300000</v>
      </c>
      <c r="D133" s="29">
        <f t="shared" si="5"/>
        <v>100</v>
      </c>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row>
    <row r="134" spans="1:41" s="35" customFormat="1" ht="31.5" x14ac:dyDescent="0.25">
      <c r="A134" s="12" t="s">
        <v>270</v>
      </c>
      <c r="B134" s="4">
        <v>0</v>
      </c>
      <c r="C134" s="4">
        <v>233393.46115000002</v>
      </c>
      <c r="D134" s="29"/>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row>
    <row r="135" spans="1:41" s="35" customFormat="1" x14ac:dyDescent="0.25">
      <c r="A135" s="12" t="s">
        <v>224</v>
      </c>
      <c r="B135" s="4">
        <v>4108556</v>
      </c>
      <c r="C135" s="4">
        <v>4069265.8904400002</v>
      </c>
      <c r="D135" s="29">
        <f t="shared" si="5"/>
        <v>99.043700279124835</v>
      </c>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row>
    <row r="136" spans="1:41" s="35" customFormat="1" x14ac:dyDescent="0.25">
      <c r="A136" s="37" t="s">
        <v>61</v>
      </c>
      <c r="B136" s="5">
        <f>SUM(B137:B151)</f>
        <v>1496317.4999999998</v>
      </c>
      <c r="C136" s="5">
        <f>SUM(C137:C151)</f>
        <v>1789469.7494699999</v>
      </c>
      <c r="D136" s="29">
        <f t="shared" si="5"/>
        <v>119.59158062844284</v>
      </c>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row>
    <row r="137" spans="1:41" s="35" customFormat="1" ht="31.5" x14ac:dyDescent="0.25">
      <c r="A137" s="11" t="s">
        <v>191</v>
      </c>
      <c r="B137" s="4">
        <v>32199.599999999999</v>
      </c>
      <c r="C137" s="4">
        <v>31714.448110000001</v>
      </c>
      <c r="D137" s="29">
        <f t="shared" si="5"/>
        <v>98.493298395011124</v>
      </c>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row>
    <row r="138" spans="1:41" s="35" customFormat="1" ht="31.5" x14ac:dyDescent="0.25">
      <c r="A138" s="11" t="s">
        <v>62</v>
      </c>
      <c r="B138" s="4">
        <v>465.2</v>
      </c>
      <c r="C138" s="4">
        <v>465.2</v>
      </c>
      <c r="D138" s="29">
        <f t="shared" si="5"/>
        <v>100</v>
      </c>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row>
    <row r="139" spans="1:41" s="35" customFormat="1" ht="31.5" x14ac:dyDescent="0.25">
      <c r="A139" s="11" t="s">
        <v>271</v>
      </c>
      <c r="B139" s="4">
        <v>19500</v>
      </c>
      <c r="C139" s="4">
        <v>9749.2394999999997</v>
      </c>
      <c r="D139" s="29">
        <f t="shared" si="5"/>
        <v>49.996099999999998</v>
      </c>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row>
    <row r="140" spans="1:41" s="35" customFormat="1" ht="31.5" x14ac:dyDescent="0.25">
      <c r="A140" s="11" t="s">
        <v>63</v>
      </c>
      <c r="B140" s="4">
        <v>225882.9</v>
      </c>
      <c r="C140" s="4">
        <v>225882.9</v>
      </c>
      <c r="D140" s="29">
        <f t="shared" si="5"/>
        <v>100</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row>
    <row r="141" spans="1:41" s="35" customFormat="1" ht="31.5" x14ac:dyDescent="0.25">
      <c r="A141" s="11" t="s">
        <v>225</v>
      </c>
      <c r="B141" s="4">
        <v>3862.9</v>
      </c>
      <c r="C141" s="4">
        <v>2377.8000000000002</v>
      </c>
      <c r="D141" s="29">
        <f t="shared" si="5"/>
        <v>61.554790442413733</v>
      </c>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row>
    <row r="142" spans="1:41" s="35" customFormat="1" ht="47.25" x14ac:dyDescent="0.25">
      <c r="A142" s="11" t="s">
        <v>226</v>
      </c>
      <c r="B142" s="4">
        <v>10132.6</v>
      </c>
      <c r="C142" s="4">
        <v>10132.6</v>
      </c>
      <c r="D142" s="29">
        <f t="shared" si="5"/>
        <v>100</v>
      </c>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row>
    <row r="143" spans="1:41" s="35" customFormat="1" ht="47.25" x14ac:dyDescent="0.25">
      <c r="A143" s="11" t="s">
        <v>64</v>
      </c>
      <c r="B143" s="4">
        <v>8630.1</v>
      </c>
      <c r="C143" s="4">
        <v>8568.8618599999991</v>
      </c>
      <c r="D143" s="29">
        <f t="shared" si="5"/>
        <v>99.290412162083854</v>
      </c>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row>
    <row r="144" spans="1:41" s="35" customFormat="1" ht="47.25" x14ac:dyDescent="0.25">
      <c r="A144" s="11" t="s">
        <v>173</v>
      </c>
      <c r="B144" s="4">
        <v>121.2</v>
      </c>
      <c r="C144" s="4">
        <v>0</v>
      </c>
      <c r="D144" s="27">
        <f>+C144/B144*100</f>
        <v>0</v>
      </c>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row>
    <row r="145" spans="1:41" s="35" customFormat="1" ht="31.5" x14ac:dyDescent="0.25">
      <c r="A145" s="11" t="s">
        <v>65</v>
      </c>
      <c r="B145" s="4">
        <v>208097.5</v>
      </c>
      <c r="C145" s="4">
        <v>208097.5</v>
      </c>
      <c r="D145" s="29">
        <f>+C145/B145*100</f>
        <v>100</v>
      </c>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row>
    <row r="146" spans="1:41" s="35" customFormat="1" ht="31.5" x14ac:dyDescent="0.25">
      <c r="A146" s="11" t="s">
        <v>272</v>
      </c>
      <c r="B146" s="4">
        <v>313807.40000000002</v>
      </c>
      <c r="C146" s="4">
        <v>313807.40000000002</v>
      </c>
      <c r="D146" s="29">
        <f t="shared" ref="D146:D162" si="6">+C146/B146*100</f>
        <v>100</v>
      </c>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row>
    <row r="147" spans="1:41" s="35" customFormat="1" ht="31.5" x14ac:dyDescent="0.25">
      <c r="A147" s="11" t="s">
        <v>192</v>
      </c>
      <c r="B147" s="4">
        <v>277566</v>
      </c>
      <c r="C147" s="4">
        <v>582621.69999999995</v>
      </c>
      <c r="D147" s="29">
        <f t="shared" si="6"/>
        <v>209.90384268966659</v>
      </c>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row>
    <row r="148" spans="1:41" s="35" customFormat="1" x14ac:dyDescent="0.25">
      <c r="A148" s="11" t="s">
        <v>66</v>
      </c>
      <c r="B148" s="4">
        <v>37745.9</v>
      </c>
      <c r="C148" s="4">
        <v>37745.9</v>
      </c>
      <c r="D148" s="29">
        <f t="shared" si="6"/>
        <v>100</v>
      </c>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row>
    <row r="149" spans="1:41" s="35" customFormat="1" ht="47.25" x14ac:dyDescent="0.25">
      <c r="A149" s="11" t="s">
        <v>67</v>
      </c>
      <c r="B149" s="4">
        <v>70779.5</v>
      </c>
      <c r="C149" s="4">
        <v>70779.5</v>
      </c>
      <c r="D149" s="29">
        <f t="shared" si="6"/>
        <v>100</v>
      </c>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row>
    <row r="150" spans="1:41" s="35" customFormat="1" ht="63" x14ac:dyDescent="0.25">
      <c r="A150" s="11" t="s">
        <v>68</v>
      </c>
      <c r="B150" s="4">
        <v>221550.7</v>
      </c>
      <c r="C150" s="4">
        <v>221550.7</v>
      </c>
      <c r="D150" s="29">
        <f t="shared" si="6"/>
        <v>100</v>
      </c>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row>
    <row r="151" spans="1:41" s="35" customFormat="1" x14ac:dyDescent="0.25">
      <c r="A151" s="11" t="s">
        <v>69</v>
      </c>
      <c r="B151" s="4">
        <v>65976</v>
      </c>
      <c r="C151" s="4">
        <v>65976</v>
      </c>
      <c r="D151" s="29">
        <f t="shared" si="6"/>
        <v>100</v>
      </c>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row>
    <row r="152" spans="1:41" s="35" customFormat="1" x14ac:dyDescent="0.25">
      <c r="A152" s="10" t="s">
        <v>70</v>
      </c>
      <c r="B152" s="5">
        <f>SUM(B153:B162)</f>
        <v>967718</v>
      </c>
      <c r="C152" s="5">
        <f>SUM(C153:C162)</f>
        <v>941493.11849000002</v>
      </c>
      <c r="D152" s="29">
        <f t="shared" si="6"/>
        <v>97.29002855067283</v>
      </c>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row>
    <row r="153" spans="1:41" s="35" customFormat="1" ht="78.75" x14ac:dyDescent="0.25">
      <c r="A153" s="47" t="s">
        <v>273</v>
      </c>
      <c r="B153" s="4">
        <v>7872.7</v>
      </c>
      <c r="C153" s="4">
        <v>7872.7</v>
      </c>
      <c r="D153" s="29">
        <f t="shared" si="6"/>
        <v>100</v>
      </c>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row>
    <row r="154" spans="1:41" s="35" customFormat="1" ht="31.5" x14ac:dyDescent="0.25">
      <c r="A154" s="48" t="s">
        <v>71</v>
      </c>
      <c r="B154" s="4">
        <v>30975.200000000001</v>
      </c>
      <c r="C154" s="4">
        <v>16372.669880000001</v>
      </c>
      <c r="D154" s="29">
        <f t="shared" si="6"/>
        <v>52.857350009039493</v>
      </c>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row>
    <row r="155" spans="1:41" s="35" customFormat="1" ht="31.5" x14ac:dyDescent="0.25">
      <c r="A155" s="48" t="s">
        <v>174</v>
      </c>
      <c r="B155" s="4">
        <v>11071.2</v>
      </c>
      <c r="C155" s="4">
        <v>8662.1183900000015</v>
      </c>
      <c r="D155" s="29">
        <f t="shared" si="6"/>
        <v>78.240103963436667</v>
      </c>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row>
    <row r="156" spans="1:41" s="35" customFormat="1" ht="31.5" x14ac:dyDescent="0.25">
      <c r="A156" s="48" t="s">
        <v>72</v>
      </c>
      <c r="B156" s="4">
        <v>54358.2</v>
      </c>
      <c r="C156" s="4">
        <v>54358.2</v>
      </c>
      <c r="D156" s="29">
        <f t="shared" si="6"/>
        <v>100</v>
      </c>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row>
    <row r="157" spans="1:41" s="35" customFormat="1" ht="110.25" x14ac:dyDescent="0.25">
      <c r="A157" s="11" t="s">
        <v>274</v>
      </c>
      <c r="B157" s="4">
        <v>480.6</v>
      </c>
      <c r="C157" s="4">
        <v>480.6</v>
      </c>
      <c r="D157" s="29">
        <f t="shared" si="6"/>
        <v>100</v>
      </c>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row>
    <row r="158" spans="1:41" s="35" customFormat="1" ht="78.75" x14ac:dyDescent="0.25">
      <c r="A158" s="48" t="s">
        <v>227</v>
      </c>
      <c r="B158" s="4">
        <v>795122.2</v>
      </c>
      <c r="C158" s="4">
        <v>795122.2</v>
      </c>
      <c r="D158" s="29">
        <f t="shared" si="6"/>
        <v>100</v>
      </c>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row>
    <row r="159" spans="1:41" s="35" customFormat="1" ht="78.75" x14ac:dyDescent="0.25">
      <c r="A159" s="48" t="s">
        <v>193</v>
      </c>
      <c r="B159" s="4">
        <v>63738</v>
      </c>
      <c r="C159" s="4">
        <v>53737.999899999995</v>
      </c>
      <c r="D159" s="29">
        <f t="shared" si="6"/>
        <v>84.310772066898863</v>
      </c>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row>
    <row r="160" spans="1:41" s="35" customFormat="1" ht="47.25" x14ac:dyDescent="0.25">
      <c r="A160" s="48" t="s">
        <v>73</v>
      </c>
      <c r="B160" s="4">
        <v>99.9</v>
      </c>
      <c r="C160" s="4">
        <v>99.530320000000003</v>
      </c>
      <c r="D160" s="29">
        <f t="shared" si="6"/>
        <v>99.629949949949946</v>
      </c>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row>
    <row r="161" spans="1:41" s="35" customFormat="1" ht="31.5" x14ac:dyDescent="0.25">
      <c r="A161" s="48" t="s">
        <v>275</v>
      </c>
      <c r="B161" s="4">
        <v>4000</v>
      </c>
      <c r="C161" s="4">
        <v>4000</v>
      </c>
      <c r="D161" s="29">
        <f t="shared" si="6"/>
        <v>100</v>
      </c>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row>
    <row r="162" spans="1:41" s="35" customFormat="1" ht="31.5" x14ac:dyDescent="0.25">
      <c r="A162" s="48" t="s">
        <v>74</v>
      </c>
      <c r="B162" s="4">
        <v>0</v>
      </c>
      <c r="C162" s="4">
        <v>787.1</v>
      </c>
      <c r="D162" s="29"/>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row>
    <row r="163" spans="1:41" s="35" customFormat="1" x14ac:dyDescent="0.25">
      <c r="A163" s="49" t="s">
        <v>75</v>
      </c>
      <c r="B163" s="53">
        <f>+B164</f>
        <v>18299.847280000002</v>
      </c>
      <c r="C163" s="53">
        <f>+C164</f>
        <v>18299.847280000002</v>
      </c>
      <c r="D163" s="30">
        <f>+C163/B163*100</f>
        <v>100</v>
      </c>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row>
    <row r="164" spans="1:41" s="35" customFormat="1" ht="63" x14ac:dyDescent="0.25">
      <c r="A164" s="48" t="s">
        <v>228</v>
      </c>
      <c r="B164" s="54">
        <v>18299.847280000002</v>
      </c>
      <c r="C164" s="54">
        <v>18299.847280000002</v>
      </c>
      <c r="D164" s="29">
        <f>+C164/B164*100</f>
        <v>100</v>
      </c>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row>
    <row r="165" spans="1:41" s="35" customFormat="1" x14ac:dyDescent="0.25">
      <c r="A165" s="49" t="s">
        <v>175</v>
      </c>
      <c r="B165" s="53">
        <f>+B166+B167</f>
        <v>11200</v>
      </c>
      <c r="C165" s="53">
        <f>+C166+C167</f>
        <v>9702.9899000000005</v>
      </c>
      <c r="D165" s="30">
        <f>+C165/B165*100</f>
        <v>86.633838392857143</v>
      </c>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row>
    <row r="166" spans="1:41" s="35" customFormat="1" ht="31.5" x14ac:dyDescent="0.25">
      <c r="A166" s="48" t="s">
        <v>176</v>
      </c>
      <c r="B166" s="54">
        <v>11000</v>
      </c>
      <c r="C166" s="54">
        <v>9502.9899000000005</v>
      </c>
      <c r="D166" s="29">
        <f>+C166/B166*100</f>
        <v>86.390817272727276</v>
      </c>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row>
    <row r="167" spans="1:41" s="35" customFormat="1" x14ac:dyDescent="0.25">
      <c r="A167" s="48" t="s">
        <v>276</v>
      </c>
      <c r="B167" s="54">
        <v>200</v>
      </c>
      <c r="C167" s="54">
        <v>200</v>
      </c>
      <c r="D167" s="29">
        <f t="shared" ref="D167" si="7">+C167/B167*100</f>
        <v>100</v>
      </c>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row>
    <row r="168" spans="1:41" s="35" customFormat="1" x14ac:dyDescent="0.25">
      <c r="A168" s="9" t="s">
        <v>194</v>
      </c>
      <c r="B168" s="53">
        <f>+B169+B170+B171</f>
        <v>164818.49</v>
      </c>
      <c r="C168" s="53">
        <f>+C169+C170+C171</f>
        <v>164818.49</v>
      </c>
      <c r="D168" s="30">
        <f t="shared" ref="D168:D169" si="8">+C168/B168*100</f>
        <v>100</v>
      </c>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row>
    <row r="169" spans="1:41" s="35" customFormat="1" ht="47.25" x14ac:dyDescent="0.25">
      <c r="A169" s="48" t="s">
        <v>277</v>
      </c>
      <c r="B169" s="54">
        <v>36799.9</v>
      </c>
      <c r="C169" s="54">
        <v>36799.9</v>
      </c>
      <c r="D169" s="29">
        <f t="shared" si="8"/>
        <v>100</v>
      </c>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row>
    <row r="170" spans="1:41" s="35" customFormat="1" x14ac:dyDescent="0.25">
      <c r="A170" s="48" t="s">
        <v>229</v>
      </c>
      <c r="B170" s="54">
        <v>100000</v>
      </c>
      <c r="C170" s="54">
        <v>100000</v>
      </c>
      <c r="D170" s="29"/>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row>
    <row r="171" spans="1:41" s="35" customFormat="1" x14ac:dyDescent="0.25">
      <c r="A171" s="48" t="s">
        <v>278</v>
      </c>
      <c r="B171" s="54">
        <v>28018.59</v>
      </c>
      <c r="C171" s="54">
        <v>28018.59</v>
      </c>
      <c r="D171" s="29"/>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row>
    <row r="172" spans="1:41" s="35" customFormat="1" ht="63" x14ac:dyDescent="0.25">
      <c r="A172" s="49" t="s">
        <v>76</v>
      </c>
      <c r="B172" s="42">
        <f>SUM(B173:B184)</f>
        <v>7335.9225300000007</v>
      </c>
      <c r="C172" s="42">
        <f>SUM(C173:C184)</f>
        <v>85.103569999999991</v>
      </c>
      <c r="D172" s="26">
        <f>+C172/B172*100</f>
        <v>1.1600936303780731</v>
      </c>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row>
    <row r="173" spans="1:41" s="35" customFormat="1" ht="31.5" x14ac:dyDescent="0.25">
      <c r="A173" s="48" t="s">
        <v>279</v>
      </c>
      <c r="B173" s="55">
        <v>3978.9747499999999</v>
      </c>
      <c r="C173" s="55">
        <v>0</v>
      </c>
      <c r="D173" s="25">
        <f t="shared" ref="D173:D184" si="9">+C173/B173*100</f>
        <v>0</v>
      </c>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row>
    <row r="174" spans="1:41" s="35" customFormat="1" ht="31.5" x14ac:dyDescent="0.25">
      <c r="A174" s="48" t="s">
        <v>280</v>
      </c>
      <c r="B174" s="55">
        <v>321.90309000000002</v>
      </c>
      <c r="C174" s="55">
        <v>0</v>
      </c>
      <c r="D174" s="25">
        <f t="shared" si="9"/>
        <v>0</v>
      </c>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row>
    <row r="175" spans="1:41" s="35" customFormat="1" ht="47.25" x14ac:dyDescent="0.25">
      <c r="A175" s="48" t="s">
        <v>230</v>
      </c>
      <c r="B175" s="55">
        <v>82.518339999999995</v>
      </c>
      <c r="C175" s="55">
        <v>82.518339999999995</v>
      </c>
      <c r="D175" s="25">
        <f t="shared" si="9"/>
        <v>100</v>
      </c>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row>
    <row r="176" spans="1:41" s="35" customFormat="1" ht="47.25" x14ac:dyDescent="0.25">
      <c r="A176" s="48" t="s">
        <v>231</v>
      </c>
      <c r="B176" s="55">
        <v>178.60400000000001</v>
      </c>
      <c r="C176" s="55">
        <v>0</v>
      </c>
      <c r="D176" s="25">
        <f t="shared" si="9"/>
        <v>0</v>
      </c>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row>
    <row r="177" spans="1:41" s="35" customFormat="1" ht="47.25" x14ac:dyDescent="0.25">
      <c r="A177" s="48" t="s">
        <v>232</v>
      </c>
      <c r="B177" s="55">
        <v>0.90500000000000003</v>
      </c>
      <c r="C177" s="55">
        <v>0</v>
      </c>
      <c r="D177" s="25">
        <f t="shared" si="9"/>
        <v>0</v>
      </c>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row>
    <row r="178" spans="1:41" s="35" customFormat="1" ht="31.5" x14ac:dyDescent="0.25">
      <c r="A178" s="48" t="s">
        <v>233</v>
      </c>
      <c r="B178" s="55">
        <v>122.2141</v>
      </c>
      <c r="C178" s="55">
        <v>0</v>
      </c>
      <c r="D178" s="25">
        <f t="shared" si="9"/>
        <v>0</v>
      </c>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row>
    <row r="179" spans="1:41" s="35" customFormat="1" ht="31.5" x14ac:dyDescent="0.25">
      <c r="A179" s="48" t="s">
        <v>234</v>
      </c>
      <c r="B179" s="55">
        <v>598.13330000000008</v>
      </c>
      <c r="C179" s="55">
        <v>0</v>
      </c>
      <c r="D179" s="25">
        <f t="shared" si="9"/>
        <v>0</v>
      </c>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row>
    <row r="180" spans="1:41" s="35" customFormat="1" ht="47.25" x14ac:dyDescent="0.25">
      <c r="A180" s="48" t="s">
        <v>281</v>
      </c>
      <c r="B180" s="55">
        <v>0.64727000000000001</v>
      </c>
      <c r="C180" s="55">
        <v>0</v>
      </c>
      <c r="D180" s="25">
        <f t="shared" si="9"/>
        <v>0</v>
      </c>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row>
    <row r="181" spans="1:41" s="35" customFormat="1" ht="47.25" x14ac:dyDescent="0.25">
      <c r="A181" s="48" t="s">
        <v>235</v>
      </c>
      <c r="B181" s="55">
        <v>78.314109999999999</v>
      </c>
      <c r="C181" s="55">
        <v>0</v>
      </c>
      <c r="D181" s="25">
        <f t="shared" si="9"/>
        <v>0</v>
      </c>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row>
    <row r="182" spans="1:41" s="35" customFormat="1" ht="31.5" x14ac:dyDescent="0.25">
      <c r="A182" s="48" t="s">
        <v>195</v>
      </c>
      <c r="B182" s="55">
        <v>1968.28702</v>
      </c>
      <c r="C182" s="55">
        <v>0</v>
      </c>
      <c r="D182" s="25">
        <f t="shared" si="9"/>
        <v>0</v>
      </c>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row>
    <row r="183" spans="1:41" s="35" customFormat="1" ht="47.25" x14ac:dyDescent="0.25">
      <c r="A183" s="48" t="s">
        <v>282</v>
      </c>
      <c r="B183" s="55">
        <v>2.5852300000000001</v>
      </c>
      <c r="C183" s="55">
        <v>2.5852300000000001</v>
      </c>
      <c r="D183" s="25">
        <f t="shared" si="9"/>
        <v>100</v>
      </c>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row>
    <row r="184" spans="1:41" s="35" customFormat="1" ht="31.5" x14ac:dyDescent="0.25">
      <c r="A184" s="48" t="s">
        <v>283</v>
      </c>
      <c r="B184" s="55">
        <v>2.8363200000000002</v>
      </c>
      <c r="C184" s="55">
        <v>0</v>
      </c>
      <c r="D184" s="25">
        <f t="shared" si="9"/>
        <v>0</v>
      </c>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row>
    <row r="185" spans="1:41" s="35" customFormat="1" ht="31.5" x14ac:dyDescent="0.25">
      <c r="A185" s="49" t="s">
        <v>77</v>
      </c>
      <c r="B185" s="3">
        <f>SUM(B186:B221)</f>
        <v>-36319.806270000001</v>
      </c>
      <c r="C185" s="3">
        <f>SUM(C186:C221)</f>
        <v>-49128.276580000005</v>
      </c>
      <c r="D185" s="30">
        <f>+C185/B185*100</f>
        <v>135.26580019392819</v>
      </c>
      <c r="E185" s="34">
        <v>-36319.812709999998</v>
      </c>
      <c r="F185" s="34">
        <v>-49128.283020000003</v>
      </c>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row>
    <row r="186" spans="1:41" s="35" customFormat="1" ht="31.5" x14ac:dyDescent="0.25">
      <c r="A186" s="48" t="s">
        <v>196</v>
      </c>
      <c r="B186" s="54">
        <v>-259.99516</v>
      </c>
      <c r="C186" s="54">
        <v>-259.99516</v>
      </c>
      <c r="D186" s="29">
        <f t="shared" ref="D186:D221" si="10">+C186/B186*100</f>
        <v>100</v>
      </c>
      <c r="E186" s="34">
        <f>+E185-B185</f>
        <v>-6.4399999973829836E-3</v>
      </c>
      <c r="F186" s="34">
        <f>+F185-C185</f>
        <v>-6.4399999973829836E-3</v>
      </c>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row>
    <row r="187" spans="1:41" s="35" customFormat="1" ht="47.25" x14ac:dyDescent="0.25">
      <c r="A187" s="48" t="s">
        <v>236</v>
      </c>
      <c r="B187" s="54">
        <v>-1.452</v>
      </c>
      <c r="C187" s="54">
        <v>-1.452</v>
      </c>
      <c r="D187" s="29">
        <f t="shared" si="10"/>
        <v>100</v>
      </c>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row>
    <row r="188" spans="1:41" s="35" customFormat="1" ht="47.25" x14ac:dyDescent="0.25">
      <c r="A188" s="48" t="s">
        <v>197</v>
      </c>
      <c r="B188" s="54">
        <v>-187.45827</v>
      </c>
      <c r="C188" s="54">
        <v>-187.45827</v>
      </c>
      <c r="D188" s="29">
        <f t="shared" si="10"/>
        <v>100</v>
      </c>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row>
    <row r="189" spans="1:41" s="35" customFormat="1" ht="63" x14ac:dyDescent="0.25">
      <c r="A189" s="48" t="s">
        <v>284</v>
      </c>
      <c r="B189" s="54">
        <v>-4411.3857099999996</v>
      </c>
      <c r="C189" s="54">
        <v>-17331.179350000002</v>
      </c>
      <c r="D189" s="29">
        <f t="shared" si="10"/>
        <v>392.87381537988443</v>
      </c>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row>
    <row r="190" spans="1:41" s="35" customFormat="1" ht="31.5" x14ac:dyDescent="0.25">
      <c r="A190" s="48" t="s">
        <v>285</v>
      </c>
      <c r="B190" s="54">
        <v>-67.546390000000002</v>
      </c>
      <c r="C190" s="54">
        <v>-67.546390000000002</v>
      </c>
      <c r="D190" s="29">
        <f t="shared" si="10"/>
        <v>100</v>
      </c>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row>
    <row r="191" spans="1:41" s="35" customFormat="1" ht="63" x14ac:dyDescent="0.25">
      <c r="A191" s="48" t="s">
        <v>286</v>
      </c>
      <c r="B191" s="54">
        <v>-43.92</v>
      </c>
      <c r="C191" s="54">
        <v>-43.92</v>
      </c>
      <c r="D191" s="29">
        <f t="shared" si="10"/>
        <v>100</v>
      </c>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row>
    <row r="192" spans="1:41" s="35" customFormat="1" ht="31.5" x14ac:dyDescent="0.25">
      <c r="A192" s="48" t="s">
        <v>287</v>
      </c>
      <c r="B192" s="54">
        <v>-735.62666999999999</v>
      </c>
      <c r="C192" s="54">
        <v>-735.62666999999999</v>
      </c>
      <c r="D192" s="29">
        <f t="shared" si="10"/>
        <v>100</v>
      </c>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row>
    <row r="193" spans="1:41" s="35" customFormat="1" ht="31.5" x14ac:dyDescent="0.25">
      <c r="A193" s="48" t="s">
        <v>177</v>
      </c>
      <c r="B193" s="54">
        <v>-659.25628000000006</v>
      </c>
      <c r="C193" s="54">
        <v>-687.14179000000001</v>
      </c>
      <c r="D193" s="29">
        <f t="shared" si="10"/>
        <v>104.22984366565305</v>
      </c>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row>
    <row r="194" spans="1:41" s="35" customFormat="1" ht="31.5" x14ac:dyDescent="0.25">
      <c r="A194" s="48" t="s">
        <v>288</v>
      </c>
      <c r="B194" s="54">
        <v>-3939.1853999999998</v>
      </c>
      <c r="C194" s="54">
        <v>-3939.1853999999998</v>
      </c>
      <c r="D194" s="29">
        <f t="shared" si="10"/>
        <v>100</v>
      </c>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row>
    <row r="195" spans="1:41" s="35" customFormat="1" ht="47.25" x14ac:dyDescent="0.25">
      <c r="A195" s="48" t="s">
        <v>178</v>
      </c>
      <c r="B195" s="54">
        <v>-12890.796859999999</v>
      </c>
      <c r="C195" s="54">
        <v>-18400.428800000002</v>
      </c>
      <c r="D195" s="29">
        <f t="shared" si="10"/>
        <v>142.7408173430793</v>
      </c>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row>
    <row r="196" spans="1:41" s="35" customFormat="1" ht="31.5" x14ac:dyDescent="0.25">
      <c r="A196" s="48" t="s">
        <v>289</v>
      </c>
      <c r="B196" s="54">
        <v>-0.62712999999999997</v>
      </c>
      <c r="C196" s="54">
        <v>-0.62712999999999997</v>
      </c>
      <c r="D196" s="29">
        <f t="shared" si="10"/>
        <v>100</v>
      </c>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row>
    <row r="197" spans="1:41" s="35" customFormat="1" ht="31.5" x14ac:dyDescent="0.25">
      <c r="A197" s="48" t="s">
        <v>290</v>
      </c>
      <c r="B197" s="54">
        <v>-4058.6499900000003</v>
      </c>
      <c r="C197" s="54">
        <v>-4058.6499900000003</v>
      </c>
      <c r="D197" s="29">
        <f t="shared" si="10"/>
        <v>100</v>
      </c>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row>
    <row r="198" spans="1:41" s="35" customFormat="1" ht="31.5" x14ac:dyDescent="0.25">
      <c r="A198" s="48" t="s">
        <v>237</v>
      </c>
      <c r="B198" s="54">
        <v>-45.235910000000004</v>
      </c>
      <c r="C198" s="54">
        <v>-45.235910000000004</v>
      </c>
      <c r="D198" s="29">
        <f t="shared" si="10"/>
        <v>100</v>
      </c>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row>
    <row r="199" spans="1:41" s="35" customFormat="1" ht="31.5" x14ac:dyDescent="0.25">
      <c r="A199" s="48" t="s">
        <v>291</v>
      </c>
      <c r="B199" s="54">
        <v>-318.68405999999999</v>
      </c>
      <c r="C199" s="54">
        <v>-318.68405999999999</v>
      </c>
      <c r="D199" s="29">
        <f t="shared" si="10"/>
        <v>100</v>
      </c>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row>
    <row r="200" spans="1:41" s="35" customFormat="1" ht="31.5" x14ac:dyDescent="0.25">
      <c r="A200" s="48" t="s">
        <v>292</v>
      </c>
      <c r="B200" s="54">
        <v>-108.9</v>
      </c>
      <c r="C200" s="54">
        <v>-108.9</v>
      </c>
      <c r="D200" s="29">
        <f t="shared" si="10"/>
        <v>100</v>
      </c>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row>
    <row r="201" spans="1:41" s="35" customFormat="1" ht="47.25" x14ac:dyDescent="0.25">
      <c r="A201" s="48" t="s">
        <v>293</v>
      </c>
      <c r="B201" s="54">
        <v>-2.0000000000000002E-5</v>
      </c>
      <c r="C201" s="54">
        <v>-788.14297999999997</v>
      </c>
      <c r="D201" s="29"/>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row>
    <row r="202" spans="1:41" s="35" customFormat="1" ht="31.5" x14ac:dyDescent="0.25">
      <c r="A202" s="48" t="s">
        <v>198</v>
      </c>
      <c r="B202" s="54">
        <v>-0.90500000000000003</v>
      </c>
      <c r="C202" s="54">
        <v>-5.9450000000000003</v>
      </c>
      <c r="D202" s="29">
        <f t="shared" si="10"/>
        <v>656.90607734806633</v>
      </c>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row>
    <row r="203" spans="1:41" s="35" customFormat="1" ht="31.5" x14ac:dyDescent="0.25">
      <c r="A203" s="48" t="s">
        <v>78</v>
      </c>
      <c r="B203" s="54">
        <v>-122.2141</v>
      </c>
      <c r="C203" s="54">
        <v>-122.2141</v>
      </c>
      <c r="D203" s="29">
        <f t="shared" si="10"/>
        <v>100</v>
      </c>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row>
    <row r="204" spans="1:41" s="35" customFormat="1" ht="47.25" x14ac:dyDescent="0.25">
      <c r="A204" s="48" t="s">
        <v>167</v>
      </c>
      <c r="B204" s="54">
        <v>-907.2956999999999</v>
      </c>
      <c r="C204" s="54">
        <v>-987.09518999999989</v>
      </c>
      <c r="D204" s="29">
        <f t="shared" si="10"/>
        <v>108.79531226699299</v>
      </c>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row>
    <row r="205" spans="1:41" s="35" customFormat="1" ht="31.5" x14ac:dyDescent="0.25">
      <c r="A205" s="48" t="s">
        <v>79</v>
      </c>
      <c r="B205" s="54">
        <v>-115.54025</v>
      </c>
      <c r="C205" s="54">
        <v>-115.54025</v>
      </c>
      <c r="D205" s="29">
        <f t="shared" si="10"/>
        <v>100</v>
      </c>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row>
    <row r="206" spans="1:41" s="35" customFormat="1" ht="47.25" x14ac:dyDescent="0.25">
      <c r="A206" s="48" t="s">
        <v>199</v>
      </c>
      <c r="B206" s="54">
        <v>-202.21460999999999</v>
      </c>
      <c r="C206" s="54">
        <v>-202.21460999999999</v>
      </c>
      <c r="D206" s="29">
        <f t="shared" si="10"/>
        <v>100</v>
      </c>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row>
    <row r="207" spans="1:41" s="35" customFormat="1" ht="47.25" x14ac:dyDescent="0.25">
      <c r="A207" s="48" t="s">
        <v>294</v>
      </c>
      <c r="B207" s="54">
        <v>-226.83296999999999</v>
      </c>
      <c r="C207" s="54">
        <v>-226.83296999999999</v>
      </c>
      <c r="D207" s="29">
        <f t="shared" si="10"/>
        <v>100</v>
      </c>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row>
    <row r="208" spans="1:41" s="35" customFormat="1" ht="31.5" x14ac:dyDescent="0.25">
      <c r="A208" s="48" t="s">
        <v>179</v>
      </c>
      <c r="B208" s="54">
        <v>-494.26056</v>
      </c>
      <c r="C208" s="54">
        <v>-494.26056</v>
      </c>
      <c r="D208" s="29">
        <f t="shared" si="10"/>
        <v>100</v>
      </c>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row>
    <row r="209" spans="1:41" s="35" customFormat="1" ht="31.5" x14ac:dyDescent="0.25">
      <c r="A209" s="48" t="s">
        <v>295</v>
      </c>
      <c r="B209" s="54">
        <v>-3978.9747499999999</v>
      </c>
      <c r="C209" s="54">
        <v>0</v>
      </c>
      <c r="D209" s="29">
        <f t="shared" si="10"/>
        <v>0</v>
      </c>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row>
    <row r="210" spans="1:41" s="35" customFormat="1" ht="31.5" x14ac:dyDescent="0.25">
      <c r="A210" s="48" t="s">
        <v>296</v>
      </c>
      <c r="B210" s="54">
        <v>-321.90309000000002</v>
      </c>
      <c r="C210" s="54">
        <v>0</v>
      </c>
      <c r="D210" s="29">
        <f t="shared" si="10"/>
        <v>0</v>
      </c>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row>
    <row r="211" spans="1:41" s="35" customFormat="1" ht="31.5" x14ac:dyDescent="0.25">
      <c r="A211" s="48" t="s">
        <v>297</v>
      </c>
      <c r="B211" s="54">
        <v>-101.12329</v>
      </c>
      <c r="C211" s="54">
        <v>0</v>
      </c>
      <c r="D211" s="29">
        <f t="shared" si="10"/>
        <v>0</v>
      </c>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row>
    <row r="212" spans="1:41" s="35" customFormat="1" ht="31.5" x14ac:dyDescent="0.25">
      <c r="A212" s="48" t="s">
        <v>298</v>
      </c>
      <c r="B212" s="54">
        <v>-13.418100000000001</v>
      </c>
      <c r="C212" s="54">
        <v>0</v>
      </c>
      <c r="D212" s="29">
        <f t="shared" si="10"/>
        <v>0</v>
      </c>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row>
    <row r="213" spans="1:41" s="35" customFormat="1" ht="31.5" x14ac:dyDescent="0.25">
      <c r="A213" s="48" t="s">
        <v>238</v>
      </c>
      <c r="B213" s="54">
        <v>-329.63196000000005</v>
      </c>
      <c r="C213" s="54">
        <v>0</v>
      </c>
      <c r="D213" s="29">
        <f t="shared" si="10"/>
        <v>0</v>
      </c>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row>
    <row r="214" spans="1:41" s="35" customFormat="1" ht="31.5" x14ac:dyDescent="0.25">
      <c r="A214" s="48" t="s">
        <v>299</v>
      </c>
      <c r="B214" s="54">
        <v>-0.64727000000000001</v>
      </c>
      <c r="C214" s="54">
        <v>0</v>
      </c>
      <c r="D214" s="29">
        <f t="shared" si="10"/>
        <v>0</v>
      </c>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row>
    <row r="215" spans="1:41" s="35" customFormat="1" ht="31.5" x14ac:dyDescent="0.25">
      <c r="A215" s="48" t="s">
        <v>239</v>
      </c>
      <c r="B215" s="4">
        <v>-74.340919999999997</v>
      </c>
      <c r="C215" s="4">
        <v>0</v>
      </c>
      <c r="D215" s="29">
        <f t="shared" si="10"/>
        <v>0</v>
      </c>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row>
    <row r="216" spans="1:41" s="35" customFormat="1" ht="31.5" x14ac:dyDescent="0.25">
      <c r="A216" s="48" t="s">
        <v>169</v>
      </c>
      <c r="B216" s="4">
        <v>-27.950119999999998</v>
      </c>
      <c r="C216" s="4">
        <v>0</v>
      </c>
      <c r="D216" s="29">
        <f t="shared" si="10"/>
        <v>0</v>
      </c>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row>
    <row r="217" spans="1:41" s="35" customFormat="1" ht="31.5" x14ac:dyDescent="0.25">
      <c r="A217" s="48" t="s">
        <v>240</v>
      </c>
      <c r="B217" s="4">
        <v>-48.614710000000002</v>
      </c>
      <c r="C217" s="4">
        <v>0</v>
      </c>
      <c r="D217" s="29">
        <f t="shared" si="10"/>
        <v>0</v>
      </c>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row>
    <row r="218" spans="1:41" s="35" customFormat="1" ht="31.5" x14ac:dyDescent="0.25">
      <c r="A218" s="48" t="s">
        <v>241</v>
      </c>
      <c r="B218" s="4">
        <v>-0.90500000000000003</v>
      </c>
      <c r="C218" s="4">
        <v>0</v>
      </c>
      <c r="D218" s="29">
        <f t="shared" si="10"/>
        <v>0</v>
      </c>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row>
    <row r="219" spans="1:41" s="35" customFormat="1" ht="31.5" x14ac:dyDescent="0.25">
      <c r="A219" s="48" t="s">
        <v>200</v>
      </c>
      <c r="B219" s="4">
        <v>-0.19400000000000001</v>
      </c>
      <c r="C219" s="4">
        <v>0</v>
      </c>
      <c r="D219" s="29">
        <f t="shared" si="10"/>
        <v>0</v>
      </c>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row>
    <row r="220" spans="1:41" s="35" customFormat="1" ht="31.5" x14ac:dyDescent="0.25">
      <c r="A220" s="48" t="s">
        <v>201</v>
      </c>
      <c r="B220" s="4">
        <v>-14.433</v>
      </c>
      <c r="C220" s="4">
        <v>0</v>
      </c>
      <c r="D220" s="29">
        <f t="shared" si="10"/>
        <v>0</v>
      </c>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row>
    <row r="221" spans="1:41" s="35" customFormat="1" ht="31.5" x14ac:dyDescent="0.25">
      <c r="A221" s="48" t="s">
        <v>170</v>
      </c>
      <c r="B221" s="4">
        <v>-1609.6870200000001</v>
      </c>
      <c r="C221" s="4">
        <v>0</v>
      </c>
      <c r="D221" s="29">
        <f t="shared" si="10"/>
        <v>0</v>
      </c>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row>
    <row r="222" spans="1:41" s="35" customFormat="1" x14ac:dyDescent="0.25">
      <c r="A222" s="48"/>
      <c r="B222" s="4"/>
      <c r="C222" s="4"/>
      <c r="D222" s="29"/>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row>
    <row r="223" spans="1:41" x14ac:dyDescent="0.25">
      <c r="A223" s="38" t="s">
        <v>80</v>
      </c>
      <c r="B223" s="24">
        <f>+B47+B49</f>
        <v>67436117.451810002</v>
      </c>
      <c r="C223" s="24">
        <f>+C47+C49</f>
        <v>67817793.039870024</v>
      </c>
      <c r="D223" s="24">
        <f>+C223/B223*100</f>
        <v>100.56598096462592</v>
      </c>
      <c r="E223" s="18">
        <v>67436117.445370004</v>
      </c>
      <c r="F223" s="32">
        <v>67817793.033160001</v>
      </c>
      <c r="G223" s="36"/>
      <c r="H223" s="36"/>
    </row>
    <row r="224" spans="1:41" x14ac:dyDescent="0.25">
      <c r="B224" s="24"/>
      <c r="C224" s="24"/>
      <c r="D224" s="24"/>
      <c r="E224" s="18">
        <f>+E223-B223</f>
        <v>-6.4399987459182739E-3</v>
      </c>
      <c r="F224" s="18">
        <f>+F223-C223</f>
        <v>-6.7100226879119873E-3</v>
      </c>
      <c r="G224" s="36"/>
      <c r="H224" s="36"/>
    </row>
    <row r="225" spans="1:8" x14ac:dyDescent="0.25">
      <c r="A225" s="38" t="s">
        <v>81</v>
      </c>
      <c r="B225" s="23">
        <f>+B223-B305</f>
        <v>-1372516.9395100176</v>
      </c>
      <c r="C225" s="23">
        <f>+C223-C305</f>
        <v>-117030.14175997674</v>
      </c>
      <c r="D225" s="28"/>
      <c r="E225" s="18">
        <v>-1018856.58613</v>
      </c>
      <c r="F225" s="36">
        <v>-117030.14847</v>
      </c>
      <c r="G225" s="36"/>
      <c r="H225" s="36"/>
    </row>
    <row r="226" spans="1:8" x14ac:dyDescent="0.25">
      <c r="B226" s="22"/>
      <c r="C226" s="21"/>
      <c r="D226" s="21"/>
      <c r="E226" s="18">
        <f>+E225-B225</f>
        <v>353660.35338001768</v>
      </c>
      <c r="F226" s="18">
        <f>+F225-C225</f>
        <v>-6.7100232554366812E-3</v>
      </c>
      <c r="G226" s="36"/>
      <c r="H226" s="36"/>
    </row>
    <row r="227" spans="1:8" x14ac:dyDescent="0.25">
      <c r="A227" s="41" t="s">
        <v>82</v>
      </c>
      <c r="B227" s="20"/>
      <c r="C227" s="21"/>
      <c r="D227" s="21"/>
      <c r="G227" s="36"/>
      <c r="H227" s="36"/>
    </row>
    <row r="228" spans="1:8" x14ac:dyDescent="0.25">
      <c r="A228" s="8"/>
      <c r="B228" s="20"/>
      <c r="C228" s="21"/>
      <c r="D228" s="21"/>
    </row>
    <row r="229" spans="1:8" x14ac:dyDescent="0.25">
      <c r="A229" s="38" t="s">
        <v>83</v>
      </c>
      <c r="B229" s="30">
        <f>SUM(B230:B238)</f>
        <v>3969541.9858600004</v>
      </c>
      <c r="C229" s="30">
        <f>SUM(C230:C238)</f>
        <v>3842808.3068299997</v>
      </c>
      <c r="D229" s="30">
        <f>+C229/B229*100</f>
        <v>96.807347560966946</v>
      </c>
    </row>
    <row r="230" spans="1:8" x14ac:dyDescent="0.25">
      <c r="A230" s="39" t="s">
        <v>84</v>
      </c>
      <c r="B230" s="29">
        <v>54155.206049999993</v>
      </c>
      <c r="C230" s="29">
        <v>53353.166420000001</v>
      </c>
      <c r="D230" s="29">
        <f t="shared" ref="D230:D292" si="11">+C230/B230*100</f>
        <v>98.518998101014532</v>
      </c>
    </row>
    <row r="231" spans="1:8" ht="31.5" x14ac:dyDescent="0.25">
      <c r="A231" s="39" t="s">
        <v>85</v>
      </c>
      <c r="B231" s="29">
        <v>360347.90872000001</v>
      </c>
      <c r="C231" s="29">
        <v>338274.23610000004</v>
      </c>
      <c r="D231" s="29">
        <f t="shared" si="11"/>
        <v>93.87434418631473</v>
      </c>
    </row>
    <row r="232" spans="1:8" ht="31.5" x14ac:dyDescent="0.25">
      <c r="A232" s="39" t="s">
        <v>86</v>
      </c>
      <c r="B232" s="29">
        <v>1518113.76067</v>
      </c>
      <c r="C232" s="29">
        <v>1475189.2906099998</v>
      </c>
      <c r="D232" s="29">
        <f t="shared" si="11"/>
        <v>97.172512945205369</v>
      </c>
    </row>
    <row r="233" spans="1:8" x14ac:dyDescent="0.25">
      <c r="A233" s="39" t="s">
        <v>87</v>
      </c>
      <c r="B233" s="29">
        <v>130607.63751</v>
      </c>
      <c r="C233" s="29">
        <v>124859.38817000001</v>
      </c>
      <c r="D233" s="29">
        <f t="shared" si="11"/>
        <v>95.598841346808769</v>
      </c>
    </row>
    <row r="234" spans="1:8" ht="31.5" x14ac:dyDescent="0.25">
      <c r="A234" s="39" t="s">
        <v>88</v>
      </c>
      <c r="B234" s="29">
        <v>438782.81733999995</v>
      </c>
      <c r="C234" s="29">
        <v>427567.65405000001</v>
      </c>
      <c r="D234" s="29">
        <f t="shared" si="11"/>
        <v>97.44402860668319</v>
      </c>
    </row>
    <row r="235" spans="1:8" x14ac:dyDescent="0.25">
      <c r="A235" s="39" t="s">
        <v>89</v>
      </c>
      <c r="B235" s="29">
        <v>176638.96791000001</v>
      </c>
      <c r="C235" s="29">
        <v>176607.90452000001</v>
      </c>
      <c r="D235" s="29">
        <f t="shared" si="11"/>
        <v>99.982414191858382</v>
      </c>
    </row>
    <row r="236" spans="1:8" x14ac:dyDescent="0.25">
      <c r="A236" s="39" t="s">
        <v>90</v>
      </c>
      <c r="B236" s="29">
        <v>143130.55528999999</v>
      </c>
      <c r="C236" s="29">
        <v>141776.25816</v>
      </c>
      <c r="D236" s="29">
        <f t="shared" si="11"/>
        <v>99.053802923312901</v>
      </c>
    </row>
    <row r="237" spans="1:8" x14ac:dyDescent="0.25">
      <c r="A237" s="39" t="s">
        <v>91</v>
      </c>
      <c r="B237" s="29">
        <v>10945.804269999999</v>
      </c>
      <c r="C237" s="29">
        <v>0</v>
      </c>
      <c r="D237" s="29">
        <f t="shared" si="11"/>
        <v>0</v>
      </c>
    </row>
    <row r="238" spans="1:8" x14ac:dyDescent="0.25">
      <c r="A238" s="39" t="s">
        <v>92</v>
      </c>
      <c r="B238" s="29">
        <v>1136819.3280999998</v>
      </c>
      <c r="C238" s="29">
        <v>1105180.4087999999</v>
      </c>
      <c r="D238" s="29">
        <f t="shared" si="11"/>
        <v>97.216891152538807</v>
      </c>
    </row>
    <row r="239" spans="1:8" x14ac:dyDescent="0.25">
      <c r="A239" s="38" t="s">
        <v>93</v>
      </c>
      <c r="B239" s="30">
        <f>+B240</f>
        <v>32199.599999999999</v>
      </c>
      <c r="C239" s="30">
        <f>+C240</f>
        <v>31714.448110000001</v>
      </c>
      <c r="D239" s="30">
        <f t="shared" si="11"/>
        <v>98.493298395011124</v>
      </c>
    </row>
    <row r="240" spans="1:8" x14ac:dyDescent="0.25">
      <c r="A240" s="39" t="s">
        <v>94</v>
      </c>
      <c r="B240" s="29">
        <v>32199.599999999999</v>
      </c>
      <c r="C240" s="29">
        <v>31714.448110000001</v>
      </c>
      <c r="D240" s="29">
        <f t="shared" si="11"/>
        <v>98.493298395011124</v>
      </c>
    </row>
    <row r="241" spans="1:4" x14ac:dyDescent="0.25">
      <c r="A241" s="38" t="s">
        <v>95</v>
      </c>
      <c r="B241" s="30">
        <f>+B242+B243+B245+B246+B244</f>
        <v>342245.29112000007</v>
      </c>
      <c r="C241" s="30">
        <f>+C242+C243+C245+C246+C244</f>
        <v>317796.35456999997</v>
      </c>
      <c r="D241" s="30">
        <f t="shared" si="11"/>
        <v>92.856311778610362</v>
      </c>
    </row>
    <row r="242" spans="1:4" x14ac:dyDescent="0.25">
      <c r="A242" s="39" t="s">
        <v>96</v>
      </c>
      <c r="B242" s="21">
        <v>51982.31639</v>
      </c>
      <c r="C242" s="19">
        <v>48439.604829999997</v>
      </c>
      <c r="D242" s="19">
        <f t="shared" si="11"/>
        <v>93.184775504383794</v>
      </c>
    </row>
    <row r="243" spans="1:4" x14ac:dyDescent="0.25">
      <c r="A243" s="39" t="s">
        <v>202</v>
      </c>
      <c r="B243" s="29">
        <v>91344.877720000004</v>
      </c>
      <c r="C243" s="29">
        <v>79457.433090000006</v>
      </c>
      <c r="D243" s="29">
        <f t="shared" si="11"/>
        <v>86.986194599287046</v>
      </c>
    </row>
    <row r="244" spans="1:4" ht="31.5" x14ac:dyDescent="0.25">
      <c r="A244" s="39" t="s">
        <v>203</v>
      </c>
      <c r="B244" s="29">
        <v>184401.11440000002</v>
      </c>
      <c r="C244" s="29">
        <v>176253.37993</v>
      </c>
      <c r="D244" s="29">
        <f t="shared" si="11"/>
        <v>95.58151560172999</v>
      </c>
    </row>
    <row r="245" spans="1:4" x14ac:dyDescent="0.25">
      <c r="A245" s="7" t="s">
        <v>153</v>
      </c>
      <c r="B245" s="29">
        <v>30</v>
      </c>
      <c r="C245" s="29">
        <v>30</v>
      </c>
      <c r="D245" s="29">
        <f t="shared" si="11"/>
        <v>100</v>
      </c>
    </row>
    <row r="246" spans="1:4" x14ac:dyDescent="0.25">
      <c r="A246" s="39" t="s">
        <v>97</v>
      </c>
      <c r="B246" s="29">
        <v>14486.982609999999</v>
      </c>
      <c r="C246" s="29">
        <v>13615.936720000002</v>
      </c>
      <c r="D246" s="29">
        <f t="shared" si="11"/>
        <v>93.98738913789586</v>
      </c>
    </row>
    <row r="247" spans="1:4" x14ac:dyDescent="0.25">
      <c r="A247" s="38" t="s">
        <v>98</v>
      </c>
      <c r="B247" s="30">
        <f>SUM(B248:B257)</f>
        <v>14162479.91457</v>
      </c>
      <c r="C247" s="30">
        <f>SUM(C248:C257)</f>
        <v>13949849.897160001</v>
      </c>
      <c r="D247" s="30">
        <f>+C247/B247*100</f>
        <v>98.498638524519635</v>
      </c>
    </row>
    <row r="248" spans="1:4" x14ac:dyDescent="0.25">
      <c r="A248" s="39" t="s">
        <v>99</v>
      </c>
      <c r="B248" s="29">
        <v>308811.69022000005</v>
      </c>
      <c r="C248" s="29">
        <v>299302.47207999998</v>
      </c>
      <c r="D248" s="29">
        <f>+C248/B248*100</f>
        <v>96.920706553166553</v>
      </c>
    </row>
    <row r="249" spans="1:4" x14ac:dyDescent="0.25">
      <c r="A249" s="39" t="s">
        <v>100</v>
      </c>
      <c r="B249" s="29">
        <v>1493763.875</v>
      </c>
      <c r="C249" s="29">
        <v>1493763.4548299999</v>
      </c>
      <c r="D249" s="29">
        <f t="shared" ref="D249:D257" si="12">+C249/B249*100</f>
        <v>99.999971871725705</v>
      </c>
    </row>
    <row r="250" spans="1:4" x14ac:dyDescent="0.25">
      <c r="A250" s="39" t="s">
        <v>101</v>
      </c>
      <c r="B250" s="29">
        <v>1374343.6307000001</v>
      </c>
      <c r="C250" s="29">
        <v>1366581.07467</v>
      </c>
      <c r="D250" s="29">
        <f t="shared" si="12"/>
        <v>99.435180848762954</v>
      </c>
    </row>
    <row r="251" spans="1:4" x14ac:dyDescent="0.25">
      <c r="A251" s="39" t="s">
        <v>102</v>
      </c>
      <c r="B251" s="29">
        <v>10449.9</v>
      </c>
      <c r="C251" s="29">
        <v>9999.93</v>
      </c>
      <c r="D251" s="29">
        <f t="shared" si="12"/>
        <v>95.694025780151009</v>
      </c>
    </row>
    <row r="252" spans="1:4" x14ac:dyDescent="0.25">
      <c r="A252" s="39" t="s">
        <v>103</v>
      </c>
      <c r="B252" s="29">
        <v>943101.61872999999</v>
      </c>
      <c r="C252" s="29">
        <v>931705.78208000003</v>
      </c>
      <c r="D252" s="29">
        <f t="shared" si="12"/>
        <v>98.79166397091484</v>
      </c>
    </row>
    <row r="253" spans="1:4" x14ac:dyDescent="0.25">
      <c r="A253" s="39" t="s">
        <v>104</v>
      </c>
      <c r="B253" s="29">
        <v>943209.13396000001</v>
      </c>
      <c r="C253" s="29">
        <v>933690.27755</v>
      </c>
      <c r="D253" s="29">
        <f t="shared" si="12"/>
        <v>98.990801078225815</v>
      </c>
    </row>
    <row r="254" spans="1:4" x14ac:dyDescent="0.25">
      <c r="A254" s="39" t="s">
        <v>105</v>
      </c>
      <c r="B254" s="29">
        <v>2892881.6685000001</v>
      </c>
      <c r="C254" s="29">
        <v>2780707.7554899999</v>
      </c>
      <c r="D254" s="29">
        <f t="shared" si="12"/>
        <v>96.122416128131363</v>
      </c>
    </row>
    <row r="255" spans="1:4" x14ac:dyDescent="0.25">
      <c r="A255" s="39" t="s">
        <v>106</v>
      </c>
      <c r="B255" s="29">
        <v>214669.70894000001</v>
      </c>
      <c r="C255" s="29">
        <v>209099.76771000001</v>
      </c>
      <c r="D255" s="29">
        <f t="shared" si="12"/>
        <v>97.405343652114055</v>
      </c>
    </row>
    <row r="256" spans="1:4" x14ac:dyDescent="0.25">
      <c r="A256" s="39" t="s">
        <v>243</v>
      </c>
      <c r="B256" s="29">
        <v>3000</v>
      </c>
      <c r="C256" s="29">
        <v>3000</v>
      </c>
      <c r="D256" s="29">
        <f t="shared" si="12"/>
        <v>100</v>
      </c>
    </row>
    <row r="257" spans="1:4" x14ac:dyDescent="0.25">
      <c r="A257" s="39" t="s">
        <v>107</v>
      </c>
      <c r="B257" s="29">
        <v>5978248.6885200003</v>
      </c>
      <c r="C257" s="29">
        <v>5921999.3827499999</v>
      </c>
      <c r="D257" s="29">
        <f t="shared" si="12"/>
        <v>99.059100604529633</v>
      </c>
    </row>
    <row r="258" spans="1:4" x14ac:dyDescent="0.25">
      <c r="A258" s="38" t="s">
        <v>108</v>
      </c>
      <c r="B258" s="30">
        <f>SUM(B259:B262)</f>
        <v>4292843.5558399996</v>
      </c>
      <c r="C258" s="30">
        <f>SUM(C259:C262)</f>
        <v>4169561.3905499997</v>
      </c>
      <c r="D258" s="30">
        <f t="shared" si="11"/>
        <v>97.128193383094839</v>
      </c>
    </row>
    <row r="259" spans="1:4" x14ac:dyDescent="0.25">
      <c r="A259" s="39" t="s">
        <v>109</v>
      </c>
      <c r="B259" s="29">
        <v>1631593.54507</v>
      </c>
      <c r="C259" s="29">
        <v>1628124.07519</v>
      </c>
      <c r="D259" s="29">
        <f t="shared" si="11"/>
        <v>99.787356974383528</v>
      </c>
    </row>
    <row r="260" spans="1:4" x14ac:dyDescent="0.25">
      <c r="A260" s="39" t="s">
        <v>110</v>
      </c>
      <c r="B260" s="29">
        <v>1358871.8158699998</v>
      </c>
      <c r="C260" s="29">
        <v>1350229.5589700001</v>
      </c>
      <c r="D260" s="29">
        <f t="shared" si="11"/>
        <v>99.364012352079982</v>
      </c>
    </row>
    <row r="261" spans="1:4" x14ac:dyDescent="0.25">
      <c r="A261" s="39" t="s">
        <v>111</v>
      </c>
      <c r="B261" s="29">
        <v>879192.59176999994</v>
      </c>
      <c r="C261" s="29">
        <v>850287.81523000007</v>
      </c>
      <c r="D261" s="29">
        <f t="shared" si="11"/>
        <v>96.712349852515416</v>
      </c>
    </row>
    <row r="262" spans="1:4" x14ac:dyDescent="0.25">
      <c r="A262" s="39" t="s">
        <v>112</v>
      </c>
      <c r="B262" s="29">
        <v>423185.60313</v>
      </c>
      <c r="C262" s="29">
        <v>340919.94116000005</v>
      </c>
      <c r="D262" s="29">
        <f t="shared" si="11"/>
        <v>80.560382640255256</v>
      </c>
    </row>
    <row r="263" spans="1:4" x14ac:dyDescent="0.25">
      <c r="A263" s="38" t="s">
        <v>113</v>
      </c>
      <c r="B263" s="30">
        <f>+B265+B264</f>
        <v>238106.79186000003</v>
      </c>
      <c r="C263" s="30">
        <f>+C265+C264</f>
        <v>179078.63759</v>
      </c>
      <c r="D263" s="30">
        <f>+C263/B263*100</f>
        <v>75.209378191653229</v>
      </c>
    </row>
    <row r="264" spans="1:4" x14ac:dyDescent="0.25">
      <c r="A264" s="39" t="s">
        <v>204</v>
      </c>
      <c r="B264" s="29">
        <v>405</v>
      </c>
      <c r="C264" s="29">
        <v>0</v>
      </c>
      <c r="D264" s="29">
        <f>+C264/B264*100</f>
        <v>0</v>
      </c>
    </row>
    <row r="265" spans="1:4" x14ac:dyDescent="0.25">
      <c r="A265" s="39" t="s">
        <v>114</v>
      </c>
      <c r="B265" s="29">
        <v>237701.79186000003</v>
      </c>
      <c r="C265" s="29">
        <v>179078.63759</v>
      </c>
      <c r="D265" s="29">
        <f>+C265/B265*100</f>
        <v>75.337521096800359</v>
      </c>
    </row>
    <row r="266" spans="1:4" x14ac:dyDescent="0.25">
      <c r="A266" s="38" t="s">
        <v>115</v>
      </c>
      <c r="B266" s="30">
        <f>SUM(B267:B274)</f>
        <v>25614684.334500004</v>
      </c>
      <c r="C266" s="30">
        <f>SUM(C267:C274)</f>
        <v>25479339.683030002</v>
      </c>
      <c r="D266" s="30">
        <f t="shared" si="11"/>
        <v>99.471613041556367</v>
      </c>
    </row>
    <row r="267" spans="1:4" x14ac:dyDescent="0.25">
      <c r="A267" s="39" t="s">
        <v>116</v>
      </c>
      <c r="B267" s="29">
        <v>5347700.1535299998</v>
      </c>
      <c r="C267" s="29">
        <v>5328585.7715299996</v>
      </c>
      <c r="D267" s="29">
        <f t="shared" si="11"/>
        <v>99.642568179755131</v>
      </c>
    </row>
    <row r="268" spans="1:4" x14ac:dyDescent="0.25">
      <c r="A268" s="39" t="s">
        <v>117</v>
      </c>
      <c r="B268" s="29">
        <v>16810522.777309999</v>
      </c>
      <c r="C268" s="29">
        <v>16751392.239</v>
      </c>
      <c r="D268" s="29">
        <f t="shared" si="11"/>
        <v>99.64825282893753</v>
      </c>
    </row>
    <row r="269" spans="1:4" x14ac:dyDescent="0.25">
      <c r="A269" s="39" t="s">
        <v>118</v>
      </c>
      <c r="B269" s="29">
        <v>856878.42420000001</v>
      </c>
      <c r="C269" s="29">
        <v>834631.22362000006</v>
      </c>
      <c r="D269" s="29">
        <f t="shared" si="11"/>
        <v>97.403692291497435</v>
      </c>
    </row>
    <row r="270" spans="1:4" x14ac:dyDescent="0.25">
      <c r="A270" s="39" t="s">
        <v>119</v>
      </c>
      <c r="B270" s="29">
        <v>1244906.8097300001</v>
      </c>
      <c r="C270" s="29">
        <v>1240623.9725299999</v>
      </c>
      <c r="D270" s="29">
        <f t="shared" si="11"/>
        <v>99.655971260938884</v>
      </c>
    </row>
    <row r="271" spans="1:4" x14ac:dyDescent="0.25">
      <c r="A271" s="39" t="s">
        <v>120</v>
      </c>
      <c r="B271" s="29">
        <v>59077.555159999996</v>
      </c>
      <c r="C271" s="29">
        <v>58942.554680000001</v>
      </c>
      <c r="D271" s="29">
        <f t="shared" si="11"/>
        <v>99.771486007445006</v>
      </c>
    </row>
    <row r="272" spans="1:4" x14ac:dyDescent="0.25">
      <c r="A272" s="39" t="s">
        <v>121</v>
      </c>
      <c r="B272" s="29">
        <v>238419.36128000001</v>
      </c>
      <c r="C272" s="29">
        <v>229817.11456000002</v>
      </c>
      <c r="D272" s="29">
        <f t="shared" si="11"/>
        <v>96.391968054181007</v>
      </c>
    </row>
    <row r="273" spans="1:4" x14ac:dyDescent="0.25">
      <c r="A273" s="39" t="s">
        <v>122</v>
      </c>
      <c r="B273" s="29">
        <v>24441.64</v>
      </c>
      <c r="C273" s="29">
        <v>24441.639809999997</v>
      </c>
      <c r="D273" s="29">
        <f t="shared" si="11"/>
        <v>99.999999222638081</v>
      </c>
    </row>
    <row r="274" spans="1:4" x14ac:dyDescent="0.25">
      <c r="A274" s="39" t="s">
        <v>123</v>
      </c>
      <c r="B274" s="29">
        <v>1032737.61329</v>
      </c>
      <c r="C274" s="29">
        <v>1010905.1673</v>
      </c>
      <c r="D274" s="29">
        <f t="shared" si="11"/>
        <v>97.885963897407763</v>
      </c>
    </row>
    <row r="275" spans="1:4" x14ac:dyDescent="0.25">
      <c r="A275" s="8" t="s">
        <v>124</v>
      </c>
      <c r="B275" s="30">
        <f>+B276+B277</f>
        <v>2990591.1576300003</v>
      </c>
      <c r="C275" s="30">
        <f>+C276+C277</f>
        <v>2944157.9141899999</v>
      </c>
      <c r="D275" s="30">
        <f t="shared" si="11"/>
        <v>98.447355690143951</v>
      </c>
    </row>
    <row r="276" spans="1:4" x14ac:dyDescent="0.25">
      <c r="A276" s="50" t="s">
        <v>125</v>
      </c>
      <c r="B276" s="29">
        <v>2235276.0736100003</v>
      </c>
      <c r="C276" s="29">
        <v>2198013.59791</v>
      </c>
      <c r="D276" s="29">
        <f t="shared" si="11"/>
        <v>98.332981051426856</v>
      </c>
    </row>
    <row r="277" spans="1:4" x14ac:dyDescent="0.25">
      <c r="A277" s="50" t="s">
        <v>126</v>
      </c>
      <c r="B277" s="29">
        <v>755315.08401999995</v>
      </c>
      <c r="C277" s="29">
        <v>746144.31628000003</v>
      </c>
      <c r="D277" s="29">
        <f t="shared" si="11"/>
        <v>98.785835483227672</v>
      </c>
    </row>
    <row r="278" spans="1:4" x14ac:dyDescent="0.25">
      <c r="A278" s="8" t="s">
        <v>127</v>
      </c>
      <c r="B278" s="30">
        <f>SUM(B279:B286)</f>
        <v>4025309.5718</v>
      </c>
      <c r="C278" s="30">
        <f>SUM(C279:C286)</f>
        <v>3960481.9487899998</v>
      </c>
      <c r="D278" s="30">
        <f t="shared" si="11"/>
        <v>98.389499693038246</v>
      </c>
    </row>
    <row r="279" spans="1:4" x14ac:dyDescent="0.25">
      <c r="A279" s="39" t="s">
        <v>128</v>
      </c>
      <c r="B279" s="29">
        <v>1160623.29492</v>
      </c>
      <c r="C279" s="29">
        <v>1158540.4596099998</v>
      </c>
      <c r="D279" s="29">
        <f t="shared" si="11"/>
        <v>99.820541659027811</v>
      </c>
    </row>
    <row r="280" spans="1:4" x14ac:dyDescent="0.25">
      <c r="A280" s="39" t="s">
        <v>129</v>
      </c>
      <c r="B280" s="29">
        <v>324622.90500000003</v>
      </c>
      <c r="C280" s="29">
        <v>321071.32107000001</v>
      </c>
      <c r="D280" s="29">
        <f t="shared" si="11"/>
        <v>98.905935510003516</v>
      </c>
    </row>
    <row r="281" spans="1:4" x14ac:dyDescent="0.25">
      <c r="A281" s="39" t="s">
        <v>130</v>
      </c>
      <c r="B281" s="29">
        <v>26766.080000000002</v>
      </c>
      <c r="C281" s="29">
        <v>26728.58</v>
      </c>
      <c r="D281" s="29">
        <f t="shared" si="11"/>
        <v>99.859897302854961</v>
      </c>
    </row>
    <row r="282" spans="1:4" x14ac:dyDescent="0.25">
      <c r="A282" s="39" t="s">
        <v>131</v>
      </c>
      <c r="B282" s="29">
        <v>205031.4</v>
      </c>
      <c r="C282" s="29">
        <v>205031.4</v>
      </c>
      <c r="D282" s="29">
        <f t="shared" si="11"/>
        <v>100</v>
      </c>
    </row>
    <row r="283" spans="1:4" x14ac:dyDescent="0.25">
      <c r="A283" s="39" t="s">
        <v>132</v>
      </c>
      <c r="B283" s="29">
        <v>105284.74</v>
      </c>
      <c r="C283" s="29">
        <v>104951.06309000001</v>
      </c>
      <c r="D283" s="29">
        <f t="shared" si="11"/>
        <v>99.683071915265216</v>
      </c>
    </row>
    <row r="284" spans="1:4" x14ac:dyDescent="0.25">
      <c r="A284" s="39" t="s">
        <v>133</v>
      </c>
      <c r="B284" s="29">
        <v>79469.743480000005</v>
      </c>
      <c r="C284" s="29">
        <v>79072.497900000002</v>
      </c>
      <c r="D284" s="29">
        <f t="shared" si="11"/>
        <v>99.500129781971708</v>
      </c>
    </row>
    <row r="285" spans="1:4" x14ac:dyDescent="0.25">
      <c r="A285" s="39" t="s">
        <v>205</v>
      </c>
      <c r="B285" s="29">
        <v>994.548</v>
      </c>
      <c r="C285" s="29">
        <v>994.548</v>
      </c>
      <c r="D285" s="29">
        <f t="shared" si="11"/>
        <v>100</v>
      </c>
    </row>
    <row r="286" spans="1:4" x14ac:dyDescent="0.25">
      <c r="A286" s="50" t="s">
        <v>134</v>
      </c>
      <c r="B286" s="29">
        <v>2122516.8604000001</v>
      </c>
      <c r="C286" s="29">
        <v>2064092.0791199999</v>
      </c>
      <c r="D286" s="29">
        <f t="shared" si="11"/>
        <v>97.247381993988498</v>
      </c>
    </row>
    <row r="287" spans="1:4" x14ac:dyDescent="0.25">
      <c r="A287" s="38" t="s">
        <v>135</v>
      </c>
      <c r="B287" s="30">
        <f>SUM(B288:B292)</f>
        <v>11324099.211650001</v>
      </c>
      <c r="C287" s="30">
        <f>SUM(C288:C292)</f>
        <v>11254920.611889999</v>
      </c>
      <c r="D287" s="30">
        <f t="shared" si="11"/>
        <v>99.389102846354149</v>
      </c>
    </row>
    <row r="288" spans="1:4" x14ac:dyDescent="0.25">
      <c r="A288" s="39" t="s">
        <v>136</v>
      </c>
      <c r="B288" s="29">
        <v>859279.91223000002</v>
      </c>
      <c r="C288" s="29">
        <v>858900.36002999998</v>
      </c>
      <c r="D288" s="29">
        <f t="shared" si="11"/>
        <v>99.955829038407856</v>
      </c>
    </row>
    <row r="289" spans="1:4" x14ac:dyDescent="0.25">
      <c r="A289" s="39" t="s">
        <v>137</v>
      </c>
      <c r="B289" s="29">
        <v>1086277.0546300001</v>
      </c>
      <c r="C289" s="29">
        <v>1065809.3941599999</v>
      </c>
      <c r="D289" s="29">
        <f t="shared" si="11"/>
        <v>98.115797403363942</v>
      </c>
    </row>
    <row r="290" spans="1:4" x14ac:dyDescent="0.25">
      <c r="A290" s="39" t="s">
        <v>138</v>
      </c>
      <c r="B290" s="29">
        <v>6891394.6840200005</v>
      </c>
      <c r="C290" s="29">
        <v>6858151.9493399998</v>
      </c>
      <c r="D290" s="29">
        <f t="shared" si="11"/>
        <v>99.517619637181937</v>
      </c>
    </row>
    <row r="291" spans="1:4" x14ac:dyDescent="0.25">
      <c r="A291" s="39" t="s">
        <v>139</v>
      </c>
      <c r="B291" s="29">
        <v>1672872.2187399999</v>
      </c>
      <c r="C291" s="29">
        <v>1663293.0308699999</v>
      </c>
      <c r="D291" s="29">
        <f t="shared" si="11"/>
        <v>99.427380778837076</v>
      </c>
    </row>
    <row r="292" spans="1:4" x14ac:dyDescent="0.25">
      <c r="A292" s="39" t="s">
        <v>140</v>
      </c>
      <c r="B292" s="29">
        <v>814275.34202999994</v>
      </c>
      <c r="C292" s="29">
        <v>808765.87748999998</v>
      </c>
      <c r="D292" s="29">
        <f t="shared" si="11"/>
        <v>99.32339047302294</v>
      </c>
    </row>
    <row r="293" spans="1:4" x14ac:dyDescent="0.25">
      <c r="A293" s="38" t="s">
        <v>141</v>
      </c>
      <c r="B293" s="30">
        <f>SUM(B294:B297)</f>
        <v>1620546.54947</v>
      </c>
      <c r="C293" s="30">
        <f>SUM(C294:C297)</f>
        <v>1610800.4448499999</v>
      </c>
      <c r="D293" s="30">
        <f t="shared" ref="D293:D305" si="13">+C293/B293*100</f>
        <v>99.398591504626168</v>
      </c>
    </row>
    <row r="294" spans="1:4" x14ac:dyDescent="0.25">
      <c r="A294" s="39" t="s">
        <v>142</v>
      </c>
      <c r="B294" s="29">
        <v>112363.22784000001</v>
      </c>
      <c r="C294" s="29">
        <v>111376.82247</v>
      </c>
      <c r="D294" s="29">
        <f t="shared" si="13"/>
        <v>99.122127951499749</v>
      </c>
    </row>
    <row r="295" spans="1:4" x14ac:dyDescent="0.25">
      <c r="A295" s="39" t="s">
        <v>143</v>
      </c>
      <c r="B295" s="29">
        <v>731634.81675999996</v>
      </c>
      <c r="C295" s="29">
        <v>728899.68472999998</v>
      </c>
      <c r="D295" s="29">
        <f t="shared" si="13"/>
        <v>99.626161581250003</v>
      </c>
    </row>
    <row r="296" spans="1:4" x14ac:dyDescent="0.25">
      <c r="A296" s="39" t="s">
        <v>144</v>
      </c>
      <c r="B296" s="29">
        <v>743114.86959000002</v>
      </c>
      <c r="C296" s="29">
        <v>738247.98074000003</v>
      </c>
      <c r="D296" s="29">
        <f t="shared" si="13"/>
        <v>99.345069107191293</v>
      </c>
    </row>
    <row r="297" spans="1:4" x14ac:dyDescent="0.25">
      <c r="A297" s="39" t="s">
        <v>145</v>
      </c>
      <c r="B297" s="29">
        <v>33433.635280000002</v>
      </c>
      <c r="C297" s="29">
        <v>32275.956910000001</v>
      </c>
      <c r="D297" s="29">
        <f t="shared" si="13"/>
        <v>96.537384103449483</v>
      </c>
    </row>
    <row r="298" spans="1:4" x14ac:dyDescent="0.25">
      <c r="A298" s="38" t="s">
        <v>146</v>
      </c>
      <c r="B298" s="30">
        <f>SUM(B299:B301)</f>
        <v>107529.22213000001</v>
      </c>
      <c r="C298" s="30">
        <f>SUM(C299:C301)</f>
        <v>106402.64079000002</v>
      </c>
      <c r="D298" s="30">
        <f t="shared" si="13"/>
        <v>98.952302157791124</v>
      </c>
    </row>
    <row r="299" spans="1:4" x14ac:dyDescent="0.25">
      <c r="A299" s="39" t="s">
        <v>147</v>
      </c>
      <c r="B299" s="29">
        <v>18148.889890000002</v>
      </c>
      <c r="C299" s="29">
        <v>18148.889890000002</v>
      </c>
      <c r="D299" s="29">
        <f t="shared" si="13"/>
        <v>100</v>
      </c>
    </row>
    <row r="300" spans="1:4" x14ac:dyDescent="0.25">
      <c r="A300" s="50" t="s">
        <v>148</v>
      </c>
      <c r="B300" s="29">
        <v>88275.041129999998</v>
      </c>
      <c r="C300" s="29">
        <v>87199.069790000009</v>
      </c>
      <c r="D300" s="29">
        <f t="shared" si="13"/>
        <v>98.781114881141278</v>
      </c>
    </row>
    <row r="301" spans="1:4" x14ac:dyDescent="0.25">
      <c r="A301" s="39" t="s">
        <v>149</v>
      </c>
      <c r="B301" s="29">
        <v>1105.2911100000001</v>
      </c>
      <c r="C301" s="29">
        <v>1054.68111</v>
      </c>
      <c r="D301" s="29">
        <f t="shared" si="13"/>
        <v>95.421115799981408</v>
      </c>
    </row>
    <row r="302" spans="1:4" x14ac:dyDescent="0.25">
      <c r="A302" s="38" t="s">
        <v>150</v>
      </c>
      <c r="B302" s="30">
        <f>+B303</f>
        <v>88457.204889999994</v>
      </c>
      <c r="C302" s="30">
        <f>+C303</f>
        <v>87910.903279999999</v>
      </c>
      <c r="D302" s="30">
        <f t="shared" si="13"/>
        <v>99.382411403707209</v>
      </c>
    </row>
    <row r="303" spans="1:4" x14ac:dyDescent="0.25">
      <c r="A303" s="39" t="s">
        <v>151</v>
      </c>
      <c r="B303" s="29">
        <v>88457.204889999994</v>
      </c>
      <c r="C303" s="29">
        <v>87910.903279999999</v>
      </c>
      <c r="D303" s="29">
        <f t="shared" si="13"/>
        <v>99.382411403707209</v>
      </c>
    </row>
    <row r="304" spans="1:4" x14ac:dyDescent="0.25">
      <c r="B304" s="29"/>
      <c r="C304" s="21"/>
      <c r="D304" s="21"/>
    </row>
    <row r="305" spans="1:41" x14ac:dyDescent="0.25">
      <c r="A305" s="38" t="s">
        <v>152</v>
      </c>
      <c r="B305" s="24">
        <f>B302+B298+B293+B287+B278+B275+B266+B263+B258+B247+B241+B239+B229</f>
        <v>68808634.39132002</v>
      </c>
      <c r="C305" s="24">
        <f>C302+C298+C293+C287+C278+C275+C266+C263+C258+C247+C241+C239+C229</f>
        <v>67934823.18163</v>
      </c>
      <c r="D305" s="24">
        <f t="shared" si="13"/>
        <v>98.730084941490645</v>
      </c>
    </row>
    <row r="306" spans="1:41" x14ac:dyDescent="0.25">
      <c r="B306" s="21"/>
      <c r="C306" s="21"/>
    </row>
    <row r="307" spans="1:41" x14ac:dyDescent="0.25">
      <c r="B307" s="21">
        <v>68808634.391320005</v>
      </c>
      <c r="C307" s="21">
        <v>67934823.18163</v>
      </c>
    </row>
    <row r="308" spans="1:41" x14ac:dyDescent="0.25">
      <c r="B308" s="21">
        <f>+B307-B305</f>
        <v>0</v>
      </c>
      <c r="C308" s="21">
        <f>+C307-C305</f>
        <v>0</v>
      </c>
    </row>
    <row r="309" spans="1:41" s="56" customFormat="1" x14ac:dyDescent="0.25">
      <c r="A309" s="51"/>
      <c r="B309" s="21"/>
      <c r="C309" s="21"/>
      <c r="D309" s="58"/>
      <c r="E309" s="18"/>
      <c r="F309" s="18"/>
      <c r="G309" s="18"/>
      <c r="H309" s="18"/>
      <c r="I309" s="18"/>
      <c r="J309" s="18"/>
      <c r="K309" s="18"/>
      <c r="L309" s="18"/>
      <c r="M309" s="18"/>
      <c r="N309" s="18"/>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row>
    <row r="310" spans="1:41" s="56" customFormat="1" x14ac:dyDescent="0.25">
      <c r="A310" s="51"/>
      <c r="B310" s="21"/>
      <c r="C310" s="21"/>
      <c r="D310" s="58"/>
      <c r="E310" s="18"/>
      <c r="F310" s="18"/>
      <c r="G310" s="18"/>
      <c r="H310" s="18"/>
      <c r="I310" s="18"/>
      <c r="J310" s="18"/>
      <c r="K310" s="18"/>
      <c r="L310" s="18"/>
      <c r="M310" s="18"/>
      <c r="N310" s="18"/>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row>
    <row r="311" spans="1:41" s="56" customFormat="1" x14ac:dyDescent="0.25">
      <c r="A311" s="51"/>
      <c r="B311" s="21"/>
      <c r="C311" s="21"/>
      <c r="D311" s="58"/>
      <c r="E311" s="18"/>
      <c r="F311" s="18"/>
      <c r="G311" s="18"/>
      <c r="H311" s="18"/>
      <c r="I311" s="18"/>
      <c r="J311" s="18"/>
      <c r="K311" s="18"/>
      <c r="L311" s="18"/>
      <c r="M311" s="18"/>
      <c r="N311" s="18"/>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row>
    <row r="312" spans="1:41" s="56" customFormat="1" x14ac:dyDescent="0.25">
      <c r="A312" s="51"/>
      <c r="B312" s="21"/>
      <c r="C312" s="21"/>
      <c r="D312" s="58"/>
      <c r="E312" s="18"/>
      <c r="F312" s="18"/>
      <c r="G312" s="18"/>
      <c r="H312" s="18"/>
      <c r="I312" s="18"/>
      <c r="J312" s="18"/>
      <c r="K312" s="18"/>
      <c r="L312" s="18"/>
      <c r="M312" s="18"/>
      <c r="N312" s="18"/>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row>
    <row r="313" spans="1:41" s="56" customFormat="1" x14ac:dyDescent="0.25">
      <c r="A313" s="51"/>
      <c r="B313" s="21"/>
      <c r="C313" s="21"/>
      <c r="D313" s="58"/>
      <c r="E313" s="18"/>
      <c r="F313" s="18"/>
      <c r="G313" s="18"/>
      <c r="H313" s="18"/>
      <c r="I313" s="18"/>
      <c r="J313" s="18"/>
      <c r="K313" s="18"/>
      <c r="L313" s="18"/>
      <c r="M313" s="18"/>
      <c r="N313" s="18"/>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row>
    <row r="314" spans="1:41" s="56" customFormat="1" x14ac:dyDescent="0.25">
      <c r="A314" s="51"/>
      <c r="B314" s="21"/>
      <c r="C314" s="21"/>
      <c r="D314" s="58"/>
      <c r="E314" s="18"/>
      <c r="F314" s="18"/>
      <c r="G314" s="18"/>
      <c r="H314" s="18"/>
      <c r="I314" s="18"/>
      <c r="J314" s="18"/>
      <c r="K314" s="18"/>
      <c r="L314" s="18"/>
      <c r="M314" s="18"/>
      <c r="N314" s="18"/>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row>
    <row r="315" spans="1:41" s="56" customFormat="1" x14ac:dyDescent="0.25">
      <c r="A315" s="51"/>
      <c r="B315" s="21"/>
      <c r="C315" s="21"/>
      <c r="D315" s="58"/>
      <c r="E315" s="18"/>
      <c r="F315" s="18"/>
      <c r="G315" s="18"/>
      <c r="H315" s="18"/>
      <c r="I315" s="18"/>
      <c r="J315" s="18"/>
      <c r="K315" s="18"/>
      <c r="L315" s="18"/>
      <c r="M315" s="18"/>
      <c r="N315" s="18"/>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row>
    <row r="316" spans="1:41" x14ac:dyDescent="0.25">
      <c r="B316" s="21"/>
      <c r="C316" s="21"/>
    </row>
    <row r="317" spans="1:41" x14ac:dyDescent="0.25">
      <c r="B317" s="21"/>
      <c r="C317" s="21"/>
    </row>
    <row r="318" spans="1:41" x14ac:dyDescent="0.25">
      <c r="B318" s="21"/>
      <c r="C318" s="21"/>
    </row>
    <row r="319" spans="1:41" x14ac:dyDescent="0.25">
      <c r="B319" s="21"/>
      <c r="C319" s="21"/>
    </row>
    <row r="320" spans="1:41" x14ac:dyDescent="0.25">
      <c r="B320" s="21"/>
      <c r="C320" s="21"/>
    </row>
    <row r="321" spans="2:3" x14ac:dyDescent="0.25">
      <c r="B321" s="21"/>
      <c r="C321" s="21"/>
    </row>
    <row r="322" spans="2:3" x14ac:dyDescent="0.25">
      <c r="B322" s="21"/>
      <c r="C322" s="21"/>
    </row>
    <row r="323" spans="2:3" x14ac:dyDescent="0.25">
      <c r="B323" s="21"/>
      <c r="C323" s="21"/>
    </row>
    <row r="324" spans="2:3" x14ac:dyDescent="0.25">
      <c r="B324" s="21"/>
      <c r="C324" s="21"/>
    </row>
    <row r="325" spans="2:3" x14ac:dyDescent="0.25">
      <c r="B325" s="21"/>
      <c r="C325" s="21"/>
    </row>
    <row r="326" spans="2:3" x14ac:dyDescent="0.25">
      <c r="B326" s="21"/>
      <c r="C326" s="21"/>
    </row>
    <row r="327" spans="2:3" x14ac:dyDescent="0.25">
      <c r="B327" s="21"/>
      <c r="C327" s="21"/>
    </row>
    <row r="328" spans="2:3" x14ac:dyDescent="0.25">
      <c r="B328" s="21"/>
      <c r="C328" s="21"/>
    </row>
    <row r="329" spans="2:3" x14ac:dyDescent="0.25">
      <c r="B329" s="21"/>
      <c r="C329" s="21"/>
    </row>
    <row r="330" spans="2:3" x14ac:dyDescent="0.25">
      <c r="B330" s="21"/>
      <c r="C330" s="21"/>
    </row>
    <row r="331" spans="2:3" x14ac:dyDescent="0.25">
      <c r="B331" s="21"/>
      <c r="C331" s="21"/>
    </row>
    <row r="332" spans="2:3" x14ac:dyDescent="0.25">
      <c r="B332" s="21"/>
      <c r="C332" s="21"/>
    </row>
    <row r="333" spans="2:3" x14ac:dyDescent="0.25">
      <c r="B333" s="21"/>
      <c r="C333" s="21"/>
    </row>
    <row r="334" spans="2:3" x14ac:dyDescent="0.25">
      <c r="B334" s="21"/>
      <c r="C334" s="21"/>
    </row>
    <row r="335" spans="2:3" x14ac:dyDescent="0.25">
      <c r="B335" s="21"/>
      <c r="C335" s="21"/>
    </row>
    <row r="336" spans="2:3" x14ac:dyDescent="0.25">
      <c r="B336" s="21"/>
      <c r="C336" s="21"/>
    </row>
    <row r="337" spans="2:3" x14ac:dyDescent="0.25">
      <c r="B337" s="21"/>
      <c r="C337" s="21"/>
    </row>
    <row r="338" spans="2:3" x14ac:dyDescent="0.25">
      <c r="B338" s="21"/>
      <c r="C338" s="21"/>
    </row>
    <row r="339" spans="2:3" x14ac:dyDescent="0.25">
      <c r="B339" s="21"/>
      <c r="C339" s="21"/>
    </row>
    <row r="340" spans="2:3" x14ac:dyDescent="0.25">
      <c r="B340" s="21"/>
      <c r="C340" s="21"/>
    </row>
  </sheetData>
  <mergeCells count="1">
    <mergeCell ref="A2:D2"/>
  </mergeCells>
  <pageMargins left="0.55118110236220474" right="0.15748031496062992" top="0.31496062992125984" bottom="0.15748031496062992" header="0.15748031496062992" footer="0.15748031496062992"/>
  <pageSetup paperSize="9" scale="51" orientation="portrait" r:id="rId1"/>
  <headerFooter alignWithMargins="0">
    <oddHeader>&amp;R&amp;P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Консолид 2024</vt:lpstr>
      <vt:lpstr>'Консолид 2024'!Заголовки_для_печати</vt:lpstr>
      <vt:lpstr>'Консолид 2024'!Область_печати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Литвиненко Анна Васильевна</dc:creator>
  <cp:lastModifiedBy>Монгуш Чайзат Владимировна</cp:lastModifiedBy>
  <cp:lastPrinted>2025-05-21T03:43:53Z</cp:lastPrinted>
  <dcterms:created xsi:type="dcterms:W3CDTF">2020-06-02T04:15:30Z</dcterms:created>
  <dcterms:modified xsi:type="dcterms:W3CDTF">2025-05-21T03:51:42Z</dcterms:modified>
</cp:coreProperties>
</file>